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isemployees.greenops.com\home_folder\Dane\Warehouse Analysis\Sales Playbook\Documents for Rep Resources\"/>
    </mc:Choice>
  </mc:AlternateContent>
  <xr:revisionPtr revIDLastSave="0" documentId="14_{724E78DA-4351-4CC5-916D-1D9F4B6B963A}" xr6:coauthVersionLast="47" xr6:coauthVersionMax="47" xr10:uidLastSave="{00000000-0000-0000-0000-000000000000}"/>
  <bookViews>
    <workbookView xWindow="-120" yWindow="-120" windowWidth="29040" windowHeight="15840" xr2:uid="{2FE723CD-15D5-44DB-BAB9-5E9995818A2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1" l="1"/>
  <c r="R27" i="1" s="1"/>
  <c r="M5" i="1"/>
  <c r="M23" i="1"/>
  <c r="G26" i="1" l="1"/>
  <c r="G30" i="1" s="1"/>
  <c r="G8" i="1"/>
  <c r="R8" i="1" l="1"/>
  <c r="R12" i="1" s="1"/>
  <c r="R9" i="1" s="1"/>
  <c r="G12" i="1"/>
  <c r="G9" i="1" s="1"/>
  <c r="G27" i="1"/>
  <c r="M24" i="1"/>
  <c r="M34" i="1" s="1"/>
  <c r="R28" i="1" s="1"/>
  <c r="M6" i="1"/>
  <c r="M16" i="1" l="1"/>
  <c r="R10" i="1" s="1"/>
  <c r="G28" i="1"/>
  <c r="G10" i="1" l="1"/>
</calcChain>
</file>

<file path=xl/sharedStrings.xml><?xml version="1.0" encoding="utf-8"?>
<sst xmlns="http://schemas.openxmlformats.org/spreadsheetml/2006/main" count="60" uniqueCount="21">
  <si>
    <t>Draw-Thru (Greenheck)</t>
  </si>
  <si>
    <t>Inputs</t>
  </si>
  <si>
    <t>Burner Input Capacity</t>
  </si>
  <si>
    <t>MBH</t>
  </si>
  <si>
    <t>Elevation (ft)</t>
  </si>
  <si>
    <t>Burner Output Capacity</t>
  </si>
  <si>
    <t>Winter Design Temp (F)</t>
  </si>
  <si>
    <t>Inlet</t>
  </si>
  <si>
    <t>Outlet</t>
  </si>
  <si>
    <t>Burner Input (MBH)</t>
  </si>
  <si>
    <t>Temperature</t>
  </si>
  <si>
    <t>F</t>
  </si>
  <si>
    <t>Temp</t>
  </si>
  <si>
    <t>Air Density</t>
  </si>
  <si>
    <t>lb/ft^3</t>
  </si>
  <si>
    <t>Air density</t>
  </si>
  <si>
    <t>Airflow</t>
  </si>
  <si>
    <t>CFM</t>
  </si>
  <si>
    <t>CF</t>
  </si>
  <si>
    <t>Standard Air</t>
  </si>
  <si>
    <t>Blow-Thru (Cambridge)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</si>
</sst>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1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2" borderId="0" xfId="0" applyNumberFormat="1" applyFill="1" applyBorder="1"/>
    <xf numFmtId="1" fontId="0" fillId="2" borderId="0" xfId="0" applyNumberFormat="1" applyFill="1" applyBorder="1"/>
    <xf numFmtId="165" fontId="0" fillId="2" borderId="0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right"/>
    </xf>
    <xf numFmtId="1" fontId="0" fillId="2" borderId="7" xfId="0" applyNumberFormat="1" applyFill="1" applyBorder="1"/>
    <xf numFmtId="0" fontId="0" fillId="2" borderId="8" xfId="0" applyFill="1" applyBorder="1"/>
    <xf numFmtId="0" fontId="0" fillId="2" borderId="0" xfId="0" applyFill="1" applyAlignment="1">
      <alignment horizontal="right"/>
    </xf>
    <xf numFmtId="1" fontId="0" fillId="2" borderId="0" xfId="0" applyNumberFormat="1" applyFill="1"/>
    <xf numFmtId="0" fontId="0" fillId="2" borderId="2" xfId="0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/>
    <xf numFmtId="1" fontId="0" fillId="2" borderId="0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0" fontId="4" fillId="2" borderId="0" xfId="0" applyFont="1" applyFill="1" applyAlignment="1">
      <alignment horizontal="right"/>
    </xf>
    <xf numFmtId="0" fontId="0" fillId="3" borderId="0" xfId="0" applyFill="1" applyProtection="1">
      <protection locked="0"/>
    </xf>
    <xf numFmtId="0" fontId="1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24</xdr:row>
      <xdr:rowOff>133350</xdr:rowOff>
    </xdr:from>
    <xdr:to>
      <xdr:col>15</xdr:col>
      <xdr:colOff>438150</xdr:colOff>
      <xdr:row>29</xdr:row>
      <xdr:rowOff>66675</xdr:rowOff>
    </xdr:to>
    <xdr:pic>
      <xdr:nvPicPr>
        <xdr:cNvPr id="2" name="Picture 1" descr="BlowThrough">
          <a:extLst>
            <a:ext uri="{FF2B5EF4-FFF2-40B4-BE49-F238E27FC236}">
              <a16:creationId xmlns:a16="http://schemas.microsoft.com/office/drawing/2014/main" id="{3E1C3FA1-8612-4E04-9D0A-A0D41D8722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95" b="89881" l="4048" r="96429">
                      <a14:foregroundMark x1="5000" y1="42857" x2="42619" y2="38690"/>
                      <a14:foregroundMark x1="42619" y1="38690" x2="76667" y2="46429"/>
                      <a14:foregroundMark x1="76667" y1="46429" x2="84524" y2="27976"/>
                      <a14:foregroundMark x1="84524" y1="27976" x2="95476" y2="28571"/>
                      <a14:foregroundMark x1="95476" y1="28571" x2="87619" y2="11310"/>
                      <a14:foregroundMark x1="87619" y1="11310" x2="77857" y2="1786"/>
                      <a14:foregroundMark x1="77857" y1="1786" x2="32143" y2="595"/>
                      <a14:foregroundMark x1="32143" y1="595" x2="21905" y2="7738"/>
                      <a14:foregroundMark x1="21905" y1="7738" x2="4048" y2="37500"/>
                      <a14:foregroundMark x1="4048" y1="37500" x2="8810" y2="46429"/>
                      <a14:foregroundMark x1="9286" y1="44643" x2="20238" y2="44643"/>
                      <a14:foregroundMark x1="20238" y1="44643" x2="41905" y2="41071"/>
                      <a14:foregroundMark x1="41905" y1="41071" x2="60476" y2="44048"/>
                      <a14:foregroundMark x1="32381" y1="44048" x2="42619" y2="42262"/>
                      <a14:foregroundMark x1="42619" y1="42262" x2="54048" y2="43452"/>
                      <a14:foregroundMark x1="55000" y1="17857" x2="52619" y2="17262"/>
                      <a14:foregroundMark x1="53333" y1="22024" x2="53333" y2="23810"/>
                      <a14:foregroundMark x1="62857" y1="20833" x2="69762" y2="20238"/>
                      <a14:foregroundMark x1="45238" y1="13690" x2="41667" y2="32143"/>
                      <a14:foregroundMark x1="39762" y1="4167" x2="33333" y2="15476"/>
                      <a14:foregroundMark x1="68810" y1="1190" x2="82619" y2="1786"/>
                      <a14:foregroundMark x1="45714" y1="4762" x2="50714" y2="29762"/>
                      <a14:foregroundMark x1="50714" y1="29762" x2="63810" y2="36905"/>
                      <a14:foregroundMark x1="63810" y1="36905" x2="74286" y2="35714"/>
                      <a14:foregroundMark x1="74286" y1="35714" x2="78571" y2="10714"/>
                      <a14:foregroundMark x1="78571" y1="10714" x2="46429" y2="1786"/>
                      <a14:foregroundMark x1="85476" y1="14286" x2="96429" y2="13690"/>
                      <a14:foregroundMark x1="96429" y1="13690" x2="88810" y2="32143"/>
                      <a14:foregroundMark x1="88810" y1="32143" x2="81667" y2="32143"/>
                      <a14:foregroundMark x1="41905" y1="37500" x2="34048" y2="20238"/>
                      <a14:foregroundMark x1="34048" y1="20238" x2="42619" y2="5357"/>
                      <a14:foregroundMark x1="42619" y1="5357" x2="40714" y2="3631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52308"/>
        <a:stretch/>
      </xdr:blipFill>
      <xdr:spPr bwMode="auto">
        <a:xfrm>
          <a:off x="5438775" y="3181350"/>
          <a:ext cx="464820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85725</xdr:colOff>
      <xdr:row>6</xdr:row>
      <xdr:rowOff>123826</xdr:rowOff>
    </xdr:from>
    <xdr:to>
      <xdr:col>15</xdr:col>
      <xdr:colOff>466725</xdr:colOff>
      <xdr:row>11</xdr:row>
      <xdr:rowOff>28576</xdr:rowOff>
    </xdr:to>
    <xdr:pic>
      <xdr:nvPicPr>
        <xdr:cNvPr id="3" name="Picture 2" descr="DrawThrough">
          <a:extLst>
            <a:ext uri="{FF2B5EF4-FFF2-40B4-BE49-F238E27FC236}">
              <a16:creationId xmlns:a16="http://schemas.microsoft.com/office/drawing/2014/main" id="{3D1A079D-242E-4E67-8DB1-AE101FB725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89881" l="5000" r="99286">
                      <a14:foregroundMark x1="5000" y1="43452" x2="29027" y2="47889"/>
                      <a14:foregroundMark x1="65574" y1="46854" x2="90476" y2="41071"/>
                      <a14:foregroundMark x1="90476" y1="41071" x2="99762" y2="28571"/>
                      <a14:foregroundMark x1="99762" y1="28571" x2="94524" y2="3571"/>
                      <a14:foregroundMark x1="94524" y1="3571" x2="25714" y2="2381"/>
                      <a14:foregroundMark x1="25714" y1="2381" x2="5476" y2="23810"/>
                      <a14:foregroundMark x1="5476" y1="23810" x2="7619" y2="45238"/>
                      <a14:foregroundMark x1="8095" y1="41071" x2="44286" y2="36905"/>
                      <a14:foregroundMark x1="44286" y1="36905" x2="76667" y2="39286"/>
                      <a14:foregroundMark x1="76667" y1="39286" x2="84762" y2="13690"/>
                      <a14:foregroundMark x1="41429" y1="4167" x2="36905" y2="27381"/>
                      <a14:foregroundMark x1="36905" y1="27381" x2="44762" y2="35714"/>
                      <a14:foregroundMark x1="10714" y1="37500" x2="75952" y2="30357"/>
                      <a14:foregroundMark x1="75952" y1="30357" x2="77143" y2="30357"/>
                      <a14:foregroundMark x1="10952" y1="35119" x2="64286" y2="28571"/>
                      <a14:foregroundMark x1="64286" y1="28571" x2="75000" y2="30357"/>
                      <a14:foregroundMark x1="75000" y1="30357" x2="77143" y2="29167"/>
                      <a14:foregroundMark x1="13095" y1="27976" x2="60714" y2="19048"/>
                      <a14:foregroundMark x1="60714" y1="19048" x2="80238" y2="20833"/>
                      <a14:foregroundMark x1="17857" y1="23810" x2="40238" y2="17857"/>
                      <a14:foregroundMark x1="40238" y1="17857" x2="40476" y2="17857"/>
                      <a14:foregroundMark x1="20952" y1="19643" x2="37143" y2="15476"/>
                      <a14:foregroundMark x1="34048" y1="26190" x2="41905" y2="42262"/>
                      <a14:foregroundMark x1="41905" y1="42262" x2="52381" y2="42262"/>
                      <a14:foregroundMark x1="52381" y1="42262" x2="71905" y2="42262"/>
                      <a14:foregroundMark x1="41190" y1="40476" x2="29048" y2="42262"/>
                      <a14:foregroundMark x1="53333" y1="10119" x2="56667" y2="11310"/>
                      <a14:foregroundMark x1="52143" y1="13095" x2="59286" y2="16071"/>
                      <a14:foregroundMark x1="45476" y1="19643" x2="45000" y2="5357"/>
                      <a14:foregroundMark x1="33095" y1="2381" x2="55238" y2="595"/>
                      <a14:foregroundMark x1="55238" y1="595" x2="80952" y2="3571"/>
                      <a14:foregroundMark x1="31905" y1="12500" x2="40476" y2="13095"/>
                      <a14:foregroundMark x1="85476" y1="29167" x2="96429" y2="29167"/>
                      <a14:foregroundMark x1="96429" y1="29167" x2="87619" y2="15476"/>
                      <a14:foregroundMark x1="87619" y1="15476" x2="85952" y2="16071"/>
                      <a14:foregroundMark x1="99286" y1="19048" x2="99286" y2="2381"/>
                      <a14:backgroundMark x1="15476" y1="56548" x2="8810" y2="77976"/>
                      <a14:backgroundMark x1="8810" y1="77976" x2="14048" y2="79762"/>
                      <a14:backgroundMark x1="22857" y1="57143" x2="50000" y2="52976"/>
                      <a14:backgroundMark x1="50000" y1="52976" x2="94762" y2="60714"/>
                      <a14:backgroundMark x1="94762" y1="60714" x2="97857" y2="5952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53886"/>
        <a:stretch/>
      </xdr:blipFill>
      <xdr:spPr bwMode="auto">
        <a:xfrm>
          <a:off x="5467350" y="885826"/>
          <a:ext cx="4648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BA5EA-05D2-415D-9EAB-21F5B263A993}">
  <sheetPr codeName="Sheet1"/>
  <dimension ref="B1:T35"/>
  <sheetViews>
    <sheetView tabSelected="1" workbookViewId="0">
      <selection activeCell="C6" sqref="C6"/>
    </sheetView>
  </sheetViews>
  <sheetFormatPr defaultRowHeight="15"/>
  <cols>
    <col min="1" max="1" width="3.140625" style="1" customWidth="1"/>
    <col min="2" max="2" width="21.28515625" style="1" customWidth="1"/>
    <col min="3" max="3" width="9.140625" style="1"/>
    <col min="4" max="5" width="3.85546875" style="1" customWidth="1"/>
    <col min="6" max="7" width="9.140625" style="1"/>
    <col min="8" max="8" width="7" style="1" bestFit="1" customWidth="1"/>
    <col min="9" max="9" width="9.140625" style="1" customWidth="1"/>
    <col min="10" max="16" width="9.140625" style="1"/>
    <col min="17" max="17" width="10.5703125" style="1" bestFit="1" customWidth="1"/>
    <col min="18" max="16384" width="9.140625" style="1"/>
  </cols>
  <sheetData>
    <row r="1" spans="2:20" ht="15.75" thickBot="1"/>
    <row r="2" spans="2:20"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2:20" ht="18.75">
      <c r="E3" s="31" t="s">
        <v>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2:20"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</row>
    <row r="5" spans="2:20">
      <c r="B5" s="8" t="s">
        <v>1</v>
      </c>
      <c r="E5" s="5"/>
      <c r="F5" s="6"/>
      <c r="G5" s="6"/>
      <c r="H5" s="6"/>
      <c r="I5" s="6"/>
      <c r="J5" s="9"/>
      <c r="K5" s="9"/>
      <c r="L5" s="10" t="s">
        <v>2</v>
      </c>
      <c r="M5" s="9">
        <f>C8</f>
        <v>1200</v>
      </c>
      <c r="N5" s="9" t="s">
        <v>3</v>
      </c>
      <c r="O5" s="6"/>
      <c r="P5" s="6"/>
      <c r="Q5" s="6"/>
      <c r="R5" s="6"/>
      <c r="S5" s="6"/>
      <c r="T5" s="7"/>
    </row>
    <row r="6" spans="2:20">
      <c r="B6" s="1" t="s">
        <v>4</v>
      </c>
      <c r="C6" s="29">
        <v>0</v>
      </c>
      <c r="E6" s="5"/>
      <c r="F6" s="6"/>
      <c r="G6" s="6"/>
      <c r="H6" s="6"/>
      <c r="I6" s="6"/>
      <c r="J6" s="6"/>
      <c r="K6" s="6"/>
      <c r="L6" s="11" t="s">
        <v>5</v>
      </c>
      <c r="M6" s="6">
        <f>M5*0.92</f>
        <v>1104</v>
      </c>
      <c r="N6" s="6" t="s">
        <v>3</v>
      </c>
      <c r="O6" s="6"/>
      <c r="P6" s="6"/>
      <c r="Q6" s="6"/>
      <c r="R6" s="6"/>
      <c r="S6" s="6"/>
      <c r="T6" s="7"/>
    </row>
    <row r="7" spans="2:20">
      <c r="B7" s="1" t="s">
        <v>6</v>
      </c>
      <c r="C7" s="29">
        <v>0</v>
      </c>
      <c r="E7" s="5"/>
      <c r="F7" s="30" t="s">
        <v>7</v>
      </c>
      <c r="G7" s="30"/>
      <c r="H7" s="30"/>
      <c r="I7" s="6"/>
      <c r="J7" s="6"/>
      <c r="K7" s="6"/>
      <c r="L7" s="6"/>
      <c r="M7" s="6"/>
      <c r="N7" s="6"/>
      <c r="O7" s="6"/>
      <c r="P7" s="6"/>
      <c r="Q7" s="30" t="s">
        <v>8</v>
      </c>
      <c r="R7" s="30"/>
      <c r="S7" s="30"/>
      <c r="T7" s="7"/>
    </row>
    <row r="8" spans="2:20">
      <c r="B8" s="1" t="s">
        <v>9</v>
      </c>
      <c r="C8" s="29">
        <v>1200</v>
      </c>
      <c r="E8" s="5"/>
      <c r="F8" s="11" t="s">
        <v>10</v>
      </c>
      <c r="G8" s="6">
        <f>C7</f>
        <v>0</v>
      </c>
      <c r="H8" s="6" t="s">
        <v>11</v>
      </c>
      <c r="I8" s="6"/>
      <c r="J8" s="6"/>
      <c r="K8" s="6"/>
      <c r="L8" s="6"/>
      <c r="M8" s="6"/>
      <c r="N8" s="6"/>
      <c r="O8" s="6"/>
      <c r="P8" s="6"/>
      <c r="Q8" s="6" t="s">
        <v>12</v>
      </c>
      <c r="R8" s="6">
        <f>IF(G8&gt;0,140,140+G8)</f>
        <v>140</v>
      </c>
      <c r="S8" s="6" t="s">
        <v>11</v>
      </c>
      <c r="T8" s="7"/>
    </row>
    <row r="9" spans="2:20">
      <c r="E9" s="5"/>
      <c r="F9" s="11" t="s">
        <v>13</v>
      </c>
      <c r="G9" s="12">
        <f>M15*G12</f>
        <v>8.6297826086956519E-2</v>
      </c>
      <c r="H9" s="6" t="s">
        <v>14</v>
      </c>
      <c r="I9" s="6"/>
      <c r="J9" s="6"/>
      <c r="K9" s="6"/>
      <c r="L9" s="6"/>
      <c r="M9" s="6"/>
      <c r="N9" s="6"/>
      <c r="O9" s="6"/>
      <c r="P9" s="6"/>
      <c r="Q9" s="6" t="s">
        <v>15</v>
      </c>
      <c r="R9" s="12">
        <f>M15*R12</f>
        <v>6.616166666666666E-2</v>
      </c>
      <c r="S9" s="6" t="s">
        <v>14</v>
      </c>
      <c r="T9" s="7"/>
    </row>
    <row r="10" spans="2:20">
      <c r="E10" s="5"/>
      <c r="F10" s="11" t="s">
        <v>16</v>
      </c>
      <c r="G10" s="13">
        <f>(460+G8)/(460+M14)*M16</f>
        <v>6337.2267145852038</v>
      </c>
      <c r="H10" s="6" t="s">
        <v>17</v>
      </c>
      <c r="I10" s="6"/>
      <c r="J10" s="6"/>
      <c r="K10" s="6"/>
      <c r="L10" s="6"/>
      <c r="M10" s="6"/>
      <c r="N10" s="6"/>
      <c r="O10" s="6"/>
      <c r="P10" s="6"/>
      <c r="Q10" s="6" t="s">
        <v>16</v>
      </c>
      <c r="R10" s="13">
        <f>M16/R12</f>
        <v>8265.9478885893968</v>
      </c>
      <c r="S10" s="6" t="s">
        <v>17</v>
      </c>
      <c r="T10" s="7"/>
    </row>
    <row r="11" spans="2:20">
      <c r="E11" s="5"/>
      <c r="I11" s="6"/>
      <c r="J11" s="6"/>
      <c r="K11" s="6"/>
      <c r="L11" s="6"/>
      <c r="M11" s="6"/>
      <c r="N11" s="6"/>
      <c r="O11" s="6"/>
      <c r="P11" s="6"/>
      <c r="T11" s="7"/>
    </row>
    <row r="12" spans="2:20">
      <c r="E12" s="5"/>
      <c r="F12" s="28" t="s">
        <v>18</v>
      </c>
      <c r="G12" s="27">
        <f>IF($C$6&lt;2000,530/(460+G8),IF($C$6&gt;4000,530/(460+G8)*0.964^4*0.963^(($C$6-4000)/1000),530/(460+G8)*0.964^($C$6/1000)))</f>
        <v>1.1521739130434783</v>
      </c>
      <c r="H12" s="6"/>
      <c r="I12" s="6"/>
      <c r="J12" s="6"/>
      <c r="K12" s="6"/>
      <c r="L12" s="6"/>
      <c r="M12" s="6"/>
      <c r="N12" s="6"/>
      <c r="O12" s="6"/>
      <c r="P12" s="6"/>
      <c r="Q12" s="26" t="s">
        <v>18</v>
      </c>
      <c r="R12" s="27">
        <f>IF($C$6&lt;2000,530/(460+R8),IF($C$6&gt;4000,530/(460+R8)*0.964^4*0.963^(($C$6-4000)/1000),530/(460+R8)*0.964^($C$6/1000)))</f>
        <v>0.8833333333333333</v>
      </c>
      <c r="S12" s="6"/>
      <c r="T12" s="7"/>
    </row>
    <row r="13" spans="2:20">
      <c r="E13" s="5"/>
      <c r="F13" s="6"/>
      <c r="G13" s="6"/>
      <c r="H13" s="6"/>
      <c r="I13" s="6"/>
      <c r="J13" s="6"/>
      <c r="K13" s="6"/>
      <c r="L13" s="30" t="s">
        <v>19</v>
      </c>
      <c r="M13" s="30"/>
      <c r="N13" s="30"/>
      <c r="O13" s="6"/>
      <c r="P13" s="6"/>
      <c r="R13" s="6"/>
      <c r="S13" s="6"/>
      <c r="T13" s="7"/>
    </row>
    <row r="14" spans="2:20">
      <c r="E14" s="5"/>
      <c r="F14" s="6"/>
      <c r="G14" s="6"/>
      <c r="H14" s="6"/>
      <c r="I14" s="6"/>
      <c r="J14" s="6"/>
      <c r="K14" s="6"/>
      <c r="L14" s="11" t="s">
        <v>10</v>
      </c>
      <c r="M14" s="6">
        <v>70</v>
      </c>
      <c r="N14" s="6" t="s">
        <v>11</v>
      </c>
      <c r="O14" s="6"/>
      <c r="P14" s="6"/>
      <c r="Q14" s="6"/>
      <c r="R14" s="13"/>
      <c r="S14" s="6"/>
      <c r="T14" s="7"/>
    </row>
    <row r="15" spans="2:20">
      <c r="E15" s="5"/>
      <c r="F15" s="6"/>
      <c r="G15" s="6"/>
      <c r="H15" s="6"/>
      <c r="I15" s="6"/>
      <c r="J15" s="6"/>
      <c r="K15" s="6"/>
      <c r="L15" s="11" t="s">
        <v>13</v>
      </c>
      <c r="M15" s="14">
        <v>7.4899999999999994E-2</v>
      </c>
      <c r="N15" s="6" t="s">
        <v>14</v>
      </c>
      <c r="O15" s="6"/>
      <c r="P15" s="6"/>
      <c r="Q15" s="6"/>
      <c r="R15" s="6"/>
      <c r="S15" s="6"/>
      <c r="T15" s="7"/>
    </row>
    <row r="16" spans="2:20">
      <c r="E16" s="5"/>
      <c r="F16" s="6"/>
      <c r="G16" s="6"/>
      <c r="H16" s="6"/>
      <c r="I16" s="6"/>
      <c r="J16" s="6"/>
      <c r="K16" s="6"/>
      <c r="L16" s="11" t="s">
        <v>16</v>
      </c>
      <c r="M16" s="13">
        <f>M6*1000/(1.08*(R8-G8))</f>
        <v>7301.5873015873003</v>
      </c>
      <c r="N16" s="6" t="s">
        <v>17</v>
      </c>
      <c r="O16" s="6"/>
      <c r="P16" s="6"/>
      <c r="Q16" s="6"/>
      <c r="R16" s="6"/>
      <c r="S16" s="6"/>
      <c r="T16" s="7"/>
    </row>
    <row r="17" spans="5:20">
      <c r="E17" s="5"/>
      <c r="F17" s="6"/>
      <c r="G17" s="6"/>
      <c r="H17" s="6"/>
      <c r="I17" s="6"/>
      <c r="J17" s="6"/>
      <c r="K17" s="6"/>
      <c r="P17" s="6"/>
      <c r="Q17" s="6"/>
      <c r="R17" s="6"/>
      <c r="S17" s="6"/>
      <c r="T17" s="7"/>
    </row>
    <row r="18" spans="5:20" ht="15.75" thickBot="1">
      <c r="E18" s="15"/>
      <c r="F18" s="16"/>
      <c r="G18" s="16"/>
      <c r="H18" s="16"/>
      <c r="I18" s="16"/>
      <c r="J18" s="16"/>
      <c r="K18" s="16"/>
      <c r="L18" s="17"/>
      <c r="M18" s="18"/>
      <c r="N18" s="16"/>
      <c r="O18" s="16"/>
      <c r="P18" s="16"/>
      <c r="Q18" s="16"/>
      <c r="R18" s="16"/>
      <c r="S18" s="16"/>
      <c r="T18" s="19"/>
    </row>
    <row r="19" spans="5:20" ht="15.75" thickBot="1">
      <c r="L19" s="20"/>
      <c r="M19" s="21"/>
    </row>
    <row r="20" spans="5:20">
      <c r="E20" s="2"/>
      <c r="F20" s="3"/>
      <c r="G20" s="3"/>
      <c r="H20" s="3"/>
      <c r="I20" s="3"/>
      <c r="J20" s="3"/>
      <c r="K20" s="3"/>
      <c r="L20" s="22"/>
      <c r="M20" s="3"/>
      <c r="N20" s="3"/>
      <c r="O20" s="3"/>
      <c r="P20" s="3"/>
      <c r="Q20" s="3"/>
      <c r="R20" s="3"/>
      <c r="S20" s="3"/>
      <c r="T20" s="4"/>
    </row>
    <row r="21" spans="5:20" ht="18.75">
      <c r="E21" s="31" t="s">
        <v>20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</row>
    <row r="22" spans="5:20">
      <c r="E22" s="5"/>
      <c r="F22" s="6"/>
      <c r="G22" s="6"/>
      <c r="H22" s="6"/>
      <c r="I22" s="6"/>
      <c r="J22" s="6"/>
      <c r="K22" s="6"/>
      <c r="L22" s="11"/>
      <c r="M22" s="6"/>
      <c r="N22" s="6"/>
      <c r="O22" s="6"/>
      <c r="P22" s="6"/>
      <c r="Q22" s="6"/>
      <c r="R22" s="6"/>
      <c r="S22" s="6"/>
      <c r="T22" s="7"/>
    </row>
    <row r="23" spans="5:20">
      <c r="E23" s="5"/>
      <c r="F23" s="6"/>
      <c r="G23" s="6"/>
      <c r="H23" s="6"/>
      <c r="I23" s="6"/>
      <c r="J23" s="6"/>
      <c r="K23" s="9"/>
      <c r="L23" s="10" t="s">
        <v>2</v>
      </c>
      <c r="M23" s="9">
        <f>C8</f>
        <v>1200</v>
      </c>
      <c r="N23" s="9" t="s">
        <v>3</v>
      </c>
      <c r="O23" s="6"/>
      <c r="P23" s="6"/>
      <c r="Q23" s="6"/>
      <c r="R23" s="6"/>
      <c r="S23" s="6"/>
      <c r="T23" s="7"/>
    </row>
    <row r="24" spans="5:20">
      <c r="E24" s="5"/>
      <c r="F24" s="6"/>
      <c r="G24" s="6"/>
      <c r="H24" s="6"/>
      <c r="I24" s="6"/>
      <c r="J24" s="6"/>
      <c r="K24" s="6"/>
      <c r="L24" s="11" t="s">
        <v>5</v>
      </c>
      <c r="M24" s="13">
        <f>M23*0.92</f>
        <v>1104</v>
      </c>
      <c r="N24" s="6" t="s">
        <v>3</v>
      </c>
      <c r="O24" s="6"/>
      <c r="P24" s="6"/>
      <c r="Q24" s="6"/>
      <c r="R24" s="6"/>
      <c r="S24" s="6"/>
      <c r="T24" s="7"/>
    </row>
    <row r="25" spans="5:20">
      <c r="E25" s="5"/>
      <c r="F25" s="30" t="s">
        <v>7</v>
      </c>
      <c r="G25" s="30"/>
      <c r="H25" s="30"/>
      <c r="I25" s="6"/>
      <c r="J25" s="6"/>
      <c r="K25" s="6"/>
      <c r="L25" s="6"/>
      <c r="M25" s="6"/>
      <c r="N25" s="6"/>
      <c r="O25" s="6"/>
      <c r="P25" s="6"/>
      <c r="Q25" s="30" t="s">
        <v>8</v>
      </c>
      <c r="R25" s="30"/>
      <c r="S25" s="30"/>
      <c r="T25" s="7"/>
    </row>
    <row r="26" spans="5:20">
      <c r="E26" s="5"/>
      <c r="F26" s="23" t="s">
        <v>10</v>
      </c>
      <c r="G26" s="24">
        <f>C7</f>
        <v>0</v>
      </c>
      <c r="H26" s="24" t="s">
        <v>11</v>
      </c>
      <c r="I26" s="6"/>
      <c r="J26" s="6"/>
      <c r="K26" s="6"/>
      <c r="L26" s="6"/>
      <c r="M26" s="6"/>
      <c r="N26" s="6"/>
      <c r="O26" s="6"/>
      <c r="P26" s="6"/>
      <c r="Q26" s="23" t="s">
        <v>10</v>
      </c>
      <c r="R26" s="24">
        <v>160</v>
      </c>
      <c r="S26" s="24" t="s">
        <v>11</v>
      </c>
      <c r="T26" s="7"/>
    </row>
    <row r="27" spans="5:20">
      <c r="E27" s="5"/>
      <c r="F27" s="11" t="s">
        <v>13</v>
      </c>
      <c r="G27" s="12">
        <f>M33*G30</f>
        <v>8.6297826086956519E-2</v>
      </c>
      <c r="H27" s="6" t="s">
        <v>14</v>
      </c>
      <c r="I27" s="6"/>
      <c r="J27" s="6"/>
      <c r="K27" s="6"/>
      <c r="L27" s="6"/>
      <c r="M27" s="6"/>
      <c r="N27" s="6"/>
      <c r="O27" s="6"/>
      <c r="P27" s="6"/>
      <c r="Q27" s="11" t="s">
        <v>15</v>
      </c>
      <c r="R27" s="12">
        <f>M33*R30</f>
        <v>6.4027419354838702E-2</v>
      </c>
      <c r="S27" s="6" t="s">
        <v>14</v>
      </c>
      <c r="T27" s="7"/>
    </row>
    <row r="28" spans="5:20">
      <c r="E28" s="5"/>
      <c r="F28" s="23" t="s">
        <v>16</v>
      </c>
      <c r="G28" s="25">
        <f>M34/G30</f>
        <v>5545.0733752620545</v>
      </c>
      <c r="H28" s="24" t="s">
        <v>17</v>
      </c>
      <c r="I28" s="6"/>
      <c r="J28" s="6"/>
      <c r="K28" s="6"/>
      <c r="L28" s="6"/>
      <c r="M28" s="6"/>
      <c r="N28" s="6"/>
      <c r="O28" s="6"/>
      <c r="P28" s="6"/>
      <c r="Q28" s="11" t="s">
        <v>16</v>
      </c>
      <c r="R28" s="13">
        <f>M34/R30</f>
        <v>7473.7945492662466</v>
      </c>
      <c r="S28" s="6" t="s">
        <v>17</v>
      </c>
      <c r="T28" s="7"/>
    </row>
    <row r="29" spans="5:20">
      <c r="E29" s="5"/>
      <c r="I29" s="6"/>
      <c r="J29" s="6"/>
      <c r="K29" s="6"/>
      <c r="L29" s="6"/>
      <c r="M29" s="6"/>
      <c r="N29" s="6"/>
      <c r="O29" s="6"/>
      <c r="P29" s="6"/>
      <c r="T29" s="7"/>
    </row>
    <row r="30" spans="5:20">
      <c r="E30" s="5"/>
      <c r="F30" s="28" t="s">
        <v>18</v>
      </c>
      <c r="G30" s="27">
        <f>IF($C$6&lt;2000,530/(460+G26),IF($C$6&gt;4000,530/(460+G26)*0.964^4*0.963^(($C$6-4000)/1000),530/(460+G26)*0.964^($C$6/1000)))</f>
        <v>1.1521739130434783</v>
      </c>
      <c r="H30" s="6"/>
      <c r="I30" s="6"/>
      <c r="J30" s="6"/>
      <c r="K30" s="6"/>
      <c r="L30" s="6"/>
      <c r="M30" s="6"/>
      <c r="N30" s="6"/>
      <c r="O30" s="6"/>
      <c r="P30" s="6"/>
      <c r="Q30" s="28" t="s">
        <v>18</v>
      </c>
      <c r="R30" s="27">
        <f>IF($C$6&lt;2000,530/(460+R26),IF($C$6&gt;4000,530/(460+R26)*0.964^4*0.963^(($C$6-4000)/1000),530/(460+R26)*0.964^($C$6/1000)))</f>
        <v>0.85483870967741937</v>
      </c>
      <c r="S30" s="6"/>
      <c r="T30" s="7"/>
    </row>
    <row r="31" spans="5:20">
      <c r="E31" s="5"/>
      <c r="F31" s="6"/>
      <c r="G31" s="6"/>
      <c r="H31" s="6"/>
      <c r="I31" s="6"/>
      <c r="J31" s="6"/>
      <c r="K31" s="6"/>
      <c r="L31" s="30" t="s">
        <v>19</v>
      </c>
      <c r="M31" s="30"/>
      <c r="N31" s="30"/>
      <c r="O31" s="6"/>
      <c r="P31" s="6"/>
      <c r="Q31" s="6"/>
      <c r="R31" s="6"/>
      <c r="S31" s="6"/>
      <c r="T31" s="7"/>
    </row>
    <row r="32" spans="5:20">
      <c r="E32" s="5"/>
      <c r="F32" s="6"/>
      <c r="G32" s="6"/>
      <c r="H32" s="6"/>
      <c r="I32" s="6"/>
      <c r="J32" s="6"/>
      <c r="K32" s="6"/>
      <c r="L32" s="11" t="s">
        <v>10</v>
      </c>
      <c r="M32" s="6">
        <v>70</v>
      </c>
      <c r="N32" s="6" t="s">
        <v>11</v>
      </c>
      <c r="O32" s="6"/>
      <c r="P32" s="6"/>
      <c r="Q32" s="6"/>
      <c r="R32" s="13"/>
      <c r="S32" s="6"/>
      <c r="T32" s="7"/>
    </row>
    <row r="33" spans="5:20">
      <c r="E33" s="5"/>
      <c r="F33" s="6"/>
      <c r="G33" s="6"/>
      <c r="H33" s="6"/>
      <c r="I33" s="6"/>
      <c r="J33" s="6"/>
      <c r="K33" s="6"/>
      <c r="L33" s="11" t="s">
        <v>13</v>
      </c>
      <c r="M33" s="14">
        <v>7.4899999999999994E-2</v>
      </c>
      <c r="N33" s="6" t="s">
        <v>14</v>
      </c>
      <c r="O33" s="6"/>
      <c r="P33" s="6"/>
      <c r="Q33" s="6"/>
      <c r="R33" s="6"/>
      <c r="S33" s="6"/>
      <c r="T33" s="7"/>
    </row>
    <row r="34" spans="5:20">
      <c r="E34" s="5"/>
      <c r="F34" s="6"/>
      <c r="G34" s="6"/>
      <c r="H34" s="6"/>
      <c r="I34" s="6"/>
      <c r="J34" s="6"/>
      <c r="K34" s="6"/>
      <c r="L34" s="11" t="s">
        <v>16</v>
      </c>
      <c r="M34" s="13">
        <f>M24*1000/(1.08*(R26-G26))</f>
        <v>6388.8888888888887</v>
      </c>
      <c r="N34" s="6" t="s">
        <v>17</v>
      </c>
      <c r="O34" s="6"/>
      <c r="P34" s="6"/>
      <c r="Q34" s="6"/>
      <c r="R34" s="6"/>
      <c r="S34" s="6"/>
      <c r="T34" s="7"/>
    </row>
    <row r="35" spans="5:20" ht="15.75" thickBot="1"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</sheetData>
  <sheetProtection algorithmName="SHA-512" hashValue="+zkrYgNKcYgzYQ7hI7IQfqodc5HtkQVFLKRFKClYRAjZStIedK2YaJkzUn1XWc/VovyC8josT9W+GxuaWgBESA==" saltValue="bVYexubdSHFwtNsOmN1ikg==" spinCount="100000" sheet="1" objects="1" scenarios="1" selectLockedCells="1"/>
  <mergeCells count="8">
    <mergeCell ref="L31:N31"/>
    <mergeCell ref="F7:H7"/>
    <mergeCell ref="L13:N13"/>
    <mergeCell ref="E21:T21"/>
    <mergeCell ref="E3:T3"/>
    <mergeCell ref="Q7:S7"/>
    <mergeCell ref="Q25:S25"/>
    <mergeCell ref="F25:H2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0C597407405D47A10D7F70BF731CA2" ma:contentTypeVersion="11" ma:contentTypeDescription="Create a new document." ma:contentTypeScope="" ma:versionID="3dba880323dd61df78b05297fb76642f">
  <xsd:schema xmlns:xsd="http://www.w3.org/2001/XMLSchema" xmlns:xs="http://www.w3.org/2001/XMLSchema" xmlns:p="http://schemas.microsoft.com/office/2006/metadata/properties" xmlns:ns2="aab76d22-d422-456b-857f-027ce2bd3dbe" xmlns:ns3="c0152602-48f7-4464-b9b8-13390d8e2c53" targetNamespace="http://schemas.microsoft.com/office/2006/metadata/properties" ma:root="true" ma:fieldsID="48963978528356b0f96751fa3928340b" ns2:_="" ns3:_="">
    <xsd:import namespace="aab76d22-d422-456b-857f-027ce2bd3dbe"/>
    <xsd:import namespace="c0152602-48f7-4464-b9b8-13390d8e2c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76d22-d422-456b-857f-027ce2bd3d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52602-48f7-4464-b9b8-13390d8e2c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6A401F-430D-4B59-A3F3-5CD2109F6F72}"/>
</file>

<file path=customXml/itemProps2.xml><?xml version="1.0" encoding="utf-8"?>
<ds:datastoreItem xmlns:ds="http://schemas.openxmlformats.org/officeDocument/2006/customXml" ds:itemID="{9AB6A5F6-33AC-40A2-B97E-79AC78EC1AFC}"/>
</file>

<file path=customXml/itemProps3.xml><?xml version="1.0" encoding="utf-8"?>
<ds:datastoreItem xmlns:ds="http://schemas.openxmlformats.org/officeDocument/2006/customXml" ds:itemID="{AFE316AD-653D-4838-8953-6C1BF0956D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Dane, Taylor</dc:creator>
  <cp:keywords/>
  <dc:description/>
  <cp:lastModifiedBy>Wood, Tori</cp:lastModifiedBy>
  <cp:revision/>
  <dcterms:created xsi:type="dcterms:W3CDTF">2021-05-04T19:35:43Z</dcterms:created>
  <dcterms:modified xsi:type="dcterms:W3CDTF">2021-10-15T15:03:23Z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0x010100E40C597407405D47A10D7F70BF731CA2</vt:lpwstr>
  </property>
</Properties>
</file>