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1"/>
  <workbookPr defaultThemeVersion="166925"/>
  <mc:AlternateContent xmlns:mc="http://schemas.openxmlformats.org/markup-compatibility/2006">
    <mc:Choice Requires="x15">
      <x15ac:absPath xmlns:x15ac="http://schemas.microsoft.com/office/spreadsheetml/2010/11/ac" url="\\wisemployees.greenops.com\home_folder\Dane\Warehouse Analysis\Sales Playbook\Documents for Rep Resources\"/>
    </mc:Choice>
  </mc:AlternateContent>
  <xr:revisionPtr revIDLastSave="0" documentId="8_{3FB24BEE-145E-4F45-9336-F88EFACFC7F6}" xr6:coauthVersionLast="47" xr6:coauthVersionMax="47" xr10:uidLastSave="{00000000-0000-0000-0000-000000000000}"/>
  <bookViews>
    <workbookView xWindow="-120" yWindow="-120" windowWidth="29040" windowHeight="15840" xr2:uid="{E08E2EDC-3559-4838-BA8F-F4FE5D724F6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 r="D33" i="1"/>
  <c r="M34" i="1"/>
  <c r="M32" i="1" s="1"/>
  <c r="L34" i="1"/>
  <c r="L33" i="1" s="1"/>
  <c r="D27" i="1"/>
  <c r="M33" i="1" l="1"/>
  <c r="E33" i="1" s="1"/>
  <c r="H32" i="1"/>
  <c r="I32" i="1" s="1"/>
  <c r="L32" i="1"/>
  <c r="E32" i="1" s="1"/>
  <c r="H33" i="1"/>
  <c r="I33" i="1" s="1"/>
  <c r="G33" i="1" l="1"/>
  <c r="F33" i="1" s="1"/>
  <c r="N32" i="1"/>
  <c r="G32" i="1"/>
  <c r="F32" i="1" s="1"/>
  <c r="N33" i="1"/>
  <c r="P32" i="1" l="1"/>
  <c r="O32" i="1"/>
  <c r="O33" i="1"/>
  <c r="P33" i="1"/>
  <c r="G21" i="1" l="1"/>
  <c r="D19" i="1"/>
  <c r="E27" i="1" l="1"/>
  <c r="L27" i="1" s="1"/>
  <c r="E28" i="1"/>
  <c r="L28" i="1" s="1"/>
  <c r="M27" i="1"/>
  <c r="M28" i="1" l="1"/>
  <c r="H28" i="1" s="1"/>
  <c r="H27" i="1"/>
  <c r="C29" i="1" s="1"/>
  <c r="I27" i="1" l="1"/>
  <c r="G27" i="1" s="1"/>
  <c r="F27" i="1" s="1"/>
  <c r="N27" i="1"/>
  <c r="I28" i="1"/>
  <c r="G28" i="1" s="1"/>
  <c r="F28" i="1" s="1"/>
  <c r="N28" i="1"/>
  <c r="P28" i="1" l="1"/>
  <c r="O28" i="1"/>
  <c r="O27" i="1"/>
  <c r="P27" i="1"/>
</calcChain>
</file>

<file path=xl/sharedStrings.xml><?xml version="1.0" encoding="utf-8"?>
<sst xmlns="http://schemas.openxmlformats.org/spreadsheetml/2006/main" count="40" uniqueCount="31">
  <si>
    <t>NORTHPOINT DEVELOPMENT MUA SIZING TOOL</t>
  </si>
  <si>
    <t>Sample specification</t>
  </si>
  <si>
    <t>BUILDING INPUTS</t>
  </si>
  <si>
    <t>TYPICAL SPECIFICATION</t>
  </si>
  <si>
    <t>Winter DB</t>
  </si>
  <si>
    <t>Space Temperature</t>
  </si>
  <si>
    <t>Height</t>
  </si>
  <si>
    <t>Area</t>
  </si>
  <si>
    <t>Perimeter</t>
  </si>
  <si>
    <t>Skin Load</t>
  </si>
  <si>
    <t>Infiltration Load</t>
  </si>
  <si>
    <t>Total Load</t>
  </si>
  <si>
    <t>Total Airflow Rate</t>
  </si>
  <si>
    <t>ACH</t>
  </si>
  <si>
    <t>=</t>
  </si>
  <si>
    <t>CFM</t>
  </si>
  <si>
    <t>UNIT SPECIFICATIONS</t>
  </si>
  <si>
    <t>QTY</t>
  </si>
  <si>
    <t>MBH Input</t>
  </si>
  <si>
    <t>MBH Output</t>
  </si>
  <si>
    <t>LAT</t>
  </si>
  <si>
    <t>Temp Rise</t>
  </si>
  <si>
    <t>Skin Load LAT</t>
  </si>
  <si>
    <t>Total Load LAT</t>
  </si>
  <si>
    <t>SCFM</t>
  </si>
  <si>
    <t>Usable Heat</t>
  </si>
  <si>
    <t>Total Output</t>
  </si>
  <si>
    <t>Recommended QTY</t>
  </si>
  <si>
    <t>Custom QTY</t>
  </si>
  <si>
    <t>Skin SCFM</t>
  </si>
  <si>
    <t>Total SCFM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</si>
</sst>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10"/>
      <name val="Arial"/>
      <family val="2"/>
    </font>
    <font>
      <b/>
      <i/>
      <sz val="11"/>
      <name val="Arial"/>
      <family val="2"/>
    </font>
    <font>
      <b/>
      <sz val="10"/>
      <name val="Arial"/>
      <family val="2"/>
    </font>
    <font>
      <b/>
      <sz val="10"/>
      <color theme="1"/>
      <name val="Arial"/>
      <family val="2"/>
    </font>
    <font>
      <b/>
      <sz val="10"/>
      <color theme="0"/>
      <name val="Arial"/>
      <family val="2"/>
    </font>
    <font>
      <sz val="10"/>
      <color theme="1"/>
      <name val="Arial"/>
      <family val="2"/>
    </font>
    <font>
      <b/>
      <i/>
      <sz val="11"/>
      <color theme="1"/>
      <name val="Arial"/>
      <family val="2"/>
    </font>
    <font>
      <b/>
      <u/>
      <sz val="14"/>
      <color theme="0"/>
      <name val="Calibri"/>
      <family val="2"/>
      <scheme val="minor"/>
    </font>
    <font>
      <sz val="11"/>
      <name val="Calibri"/>
      <family val="2"/>
      <scheme val="minor"/>
    </font>
  </fonts>
  <fills count="5">
    <fill>
      <patternFill patternType="none"/>
    </fill>
    <fill>
      <patternFill patternType="gray125"/>
    </fill>
    <fill>
      <patternFill patternType="solid">
        <fgColor rgb="FF3399FF"/>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61">
    <xf numFmtId="0" fontId="0" fillId="0" borderId="0" xfId="0"/>
    <xf numFmtId="0" fontId="5" fillId="3" borderId="0" xfId="1" applyFont="1" applyFill="1"/>
    <xf numFmtId="0" fontId="4" fillId="3" borderId="0" xfId="1" applyFill="1"/>
    <xf numFmtId="0" fontId="0" fillId="3" borderId="0" xfId="0" applyFill="1"/>
    <xf numFmtId="0" fontId="4" fillId="3" borderId="2" xfId="1" applyFill="1" applyBorder="1"/>
    <xf numFmtId="0" fontId="4" fillId="3" borderId="3" xfId="1" applyFill="1" applyBorder="1"/>
    <xf numFmtId="0" fontId="0" fillId="3" borderId="3" xfId="0" applyFill="1" applyBorder="1"/>
    <xf numFmtId="0" fontId="0" fillId="3" borderId="4" xfId="0" applyFill="1" applyBorder="1"/>
    <xf numFmtId="0" fontId="0" fillId="0" borderId="9" xfId="0" applyBorder="1"/>
    <xf numFmtId="0" fontId="4" fillId="3" borderId="5" xfId="1" applyFill="1" applyBorder="1"/>
    <xf numFmtId="0" fontId="0" fillId="3" borderId="0" xfId="0" applyFill="1" applyBorder="1"/>
    <xf numFmtId="0" fontId="6" fillId="4" borderId="6" xfId="1" applyFont="1" applyFill="1" applyBorder="1" applyAlignment="1">
      <alignment vertical="center"/>
    </xf>
    <xf numFmtId="0" fontId="6" fillId="4" borderId="7" xfId="1"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2" fillId="3" borderId="0" xfId="0" applyFont="1" applyFill="1" applyBorder="1"/>
    <xf numFmtId="0" fontId="9" fillId="3" borderId="6" xfId="0" applyFont="1" applyFill="1" applyBorder="1"/>
    <xf numFmtId="0" fontId="9" fillId="3" borderId="7" xfId="0" applyFont="1" applyFill="1" applyBorder="1" applyAlignment="1">
      <alignment horizontal="center"/>
    </xf>
    <xf numFmtId="3" fontId="9" fillId="3" borderId="7" xfId="0" applyNumberFormat="1" applyFont="1" applyFill="1" applyBorder="1" applyAlignment="1">
      <alignment horizontal="center"/>
    </xf>
    <xf numFmtId="164" fontId="9" fillId="3" borderId="7" xfId="0" applyNumberFormat="1" applyFont="1" applyFill="1" applyBorder="1" applyAlignment="1">
      <alignment horizontal="center"/>
    </xf>
    <xf numFmtId="164" fontId="9" fillId="3" borderId="8" xfId="0" applyNumberFormat="1" applyFont="1" applyFill="1" applyBorder="1" applyAlignment="1">
      <alignment horizontal="center"/>
    </xf>
    <xf numFmtId="0" fontId="9" fillId="3" borderId="8" xfId="0" applyFont="1" applyFill="1" applyBorder="1" applyAlignment="1">
      <alignment horizontal="center"/>
    </xf>
    <xf numFmtId="0" fontId="9" fillId="0" borderId="7" xfId="0" applyFont="1" applyFill="1" applyBorder="1" applyAlignment="1">
      <alignment horizontal="center"/>
    </xf>
    <xf numFmtId="0" fontId="7" fillId="4" borderId="1" xfId="0" applyFont="1" applyFill="1" applyBorder="1" applyAlignment="1">
      <alignment horizontal="right"/>
    </xf>
    <xf numFmtId="0" fontId="9" fillId="0" borderId="1" xfId="0" applyFont="1" applyBorder="1" applyAlignment="1">
      <alignment horizontal="center"/>
    </xf>
    <xf numFmtId="0" fontId="1" fillId="4" borderId="1" xfId="0" applyFont="1" applyFill="1" applyBorder="1" applyAlignment="1">
      <alignment horizontal="right"/>
    </xf>
    <xf numFmtId="0" fontId="0" fillId="0" borderId="1" xfId="0" applyBorder="1" applyAlignment="1">
      <alignment horizontal="center"/>
    </xf>
    <xf numFmtId="3" fontId="0" fillId="0" borderId="1" xfId="0" applyNumberFormat="1" applyBorder="1" applyAlignment="1">
      <alignment horizontal="center"/>
    </xf>
    <xf numFmtId="0" fontId="2" fillId="3" borderId="0" xfId="0" applyFont="1" applyFill="1"/>
    <xf numFmtId="0" fontId="3" fillId="3" borderId="0" xfId="0" applyFont="1" applyFill="1"/>
    <xf numFmtId="0" fontId="12" fillId="3" borderId="0" xfId="0" applyFont="1" applyFill="1"/>
    <xf numFmtId="0" fontId="0" fillId="3" borderId="9" xfId="0" applyFill="1" applyBorder="1"/>
    <xf numFmtId="0" fontId="0" fillId="3" borderId="5" xfId="0" applyFill="1" applyBorder="1"/>
    <xf numFmtId="0" fontId="0" fillId="0" borderId="5" xfId="0" applyBorder="1"/>
    <xf numFmtId="0" fontId="0" fillId="3" borderId="10" xfId="0" applyFill="1" applyBorder="1"/>
    <xf numFmtId="0" fontId="0" fillId="3" borderId="11" xfId="0" applyFill="1" applyBorder="1"/>
    <xf numFmtId="0" fontId="0" fillId="3" borderId="12" xfId="0" applyFill="1" applyBorder="1"/>
    <xf numFmtId="0" fontId="0" fillId="3" borderId="2" xfId="0" applyFill="1" applyBorder="1"/>
    <xf numFmtId="0" fontId="2" fillId="3" borderId="4" xfId="0" applyFont="1" applyFill="1" applyBorder="1"/>
    <xf numFmtId="0" fontId="2" fillId="3" borderId="9" xfId="0" applyFont="1" applyFill="1" applyBorder="1"/>
    <xf numFmtId="0" fontId="0" fillId="3" borderId="0" xfId="0" applyFill="1" applyBorder="1" applyAlignment="1">
      <alignment horizontal="right"/>
    </xf>
    <xf numFmtId="0" fontId="0" fillId="3" borderId="0" xfId="0" applyFill="1" applyBorder="1" applyAlignment="1">
      <alignment horizontal="center"/>
    </xf>
    <xf numFmtId="0" fontId="0" fillId="0" borderId="0" xfId="0" applyBorder="1"/>
    <xf numFmtId="0" fontId="2" fillId="3" borderId="12" xfId="0" applyFont="1" applyFill="1" applyBorder="1"/>
    <xf numFmtId="0" fontId="10" fillId="3" borderId="0" xfId="0" applyFont="1" applyFill="1"/>
    <xf numFmtId="0" fontId="11" fillId="3" borderId="0" xfId="0" applyFont="1" applyFill="1"/>
    <xf numFmtId="0" fontId="2" fillId="3" borderId="2" xfId="0" applyFont="1" applyFill="1" applyBorder="1"/>
    <xf numFmtId="0" fontId="2" fillId="3" borderId="3" xfId="0" applyFont="1" applyFill="1" applyBorder="1"/>
    <xf numFmtId="0" fontId="2" fillId="3" borderId="5" xfId="0" applyFont="1" applyFill="1" applyBorder="1"/>
    <xf numFmtId="164" fontId="2" fillId="3" borderId="5" xfId="0" applyNumberFormat="1" applyFont="1" applyFill="1" applyBorder="1"/>
    <xf numFmtId="164" fontId="2" fillId="3" borderId="0" xfId="0" applyNumberFormat="1" applyFont="1" applyFill="1" applyBorder="1"/>
    <xf numFmtId="1" fontId="2" fillId="3" borderId="0" xfId="0" applyNumberFormat="1" applyFont="1" applyFill="1" applyBorder="1"/>
    <xf numFmtId="1" fontId="2" fillId="3" borderId="5" xfId="0" applyNumberFormat="1" applyFont="1" applyFill="1" applyBorder="1"/>
    <xf numFmtId="0" fontId="12" fillId="3" borderId="5" xfId="0" applyFont="1" applyFill="1" applyBorder="1"/>
    <xf numFmtId="0" fontId="12" fillId="3" borderId="0" xfId="0" applyFont="1" applyFill="1" applyBorder="1"/>
    <xf numFmtId="0" fontId="5" fillId="3" borderId="0" xfId="0" applyFont="1" applyFill="1"/>
    <xf numFmtId="0" fontId="9" fillId="2" borderId="1" xfId="0" applyFont="1" applyFill="1" applyBorder="1" applyAlignment="1" applyProtection="1">
      <alignment horizontal="center"/>
      <protection locked="0"/>
    </xf>
    <xf numFmtId="3" fontId="9" fillId="2" borderId="1" xfId="0" applyNumberFormat="1"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8" fillId="3" borderId="0" xfId="0" applyFont="1" applyFill="1" applyBorder="1" applyAlignment="1">
      <alignment horizontal="center"/>
    </xf>
  </cellXfs>
  <cellStyles count="2">
    <cellStyle name="Normal" xfId="0" builtinId="0"/>
    <cellStyle name="Normal 2" xfId="1" xr:uid="{035F2754-AF6C-4AA6-90C9-17B57C1EDE49}"/>
  </cellStyles>
  <dxfs count="6">
    <dxf>
      <font>
        <color theme="0"/>
      </font>
      <fill>
        <patternFill>
          <bgColor theme="0"/>
        </patternFill>
      </fill>
      <border>
        <left/>
        <right/>
        <top/>
        <bottom/>
        <vertical/>
        <horizontal/>
      </border>
    </dxf>
    <dxf>
      <font>
        <b/>
        <i val="0"/>
        <color auto="1"/>
      </font>
      <fill>
        <patternFill>
          <bgColor rgb="FFFFC7CE"/>
        </patternFill>
      </fill>
    </dxf>
    <dxf>
      <font>
        <b val="0"/>
        <i/>
        <color theme="0" tint="-0.14996795556505021"/>
      </font>
    </dxf>
    <dxf>
      <font>
        <b val="0"/>
        <i/>
        <color theme="0" tint="-0.14996795556505021"/>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99FF"/>
      <color rgb="FFFFC7CE"/>
      <color rgb="FFFFA285"/>
      <color rgb="FF009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9</xdr:row>
      <xdr:rowOff>66675</xdr:rowOff>
    </xdr:from>
    <xdr:to>
      <xdr:col>24</xdr:col>
      <xdr:colOff>382076</xdr:colOff>
      <xdr:row>35</xdr:row>
      <xdr:rowOff>685</xdr:rowOff>
    </xdr:to>
    <xdr:pic>
      <xdr:nvPicPr>
        <xdr:cNvPr id="2" name="Picture 1">
          <a:extLst>
            <a:ext uri="{FF2B5EF4-FFF2-40B4-BE49-F238E27FC236}">
              <a16:creationId xmlns:a16="http://schemas.microsoft.com/office/drawing/2014/main" id="{985542B9-4D43-4F92-9A4F-D461BE93F41C}"/>
            </a:ext>
          </a:extLst>
        </xdr:cNvPr>
        <xdr:cNvPicPr>
          <a:picLocks noChangeAspect="1"/>
        </xdr:cNvPicPr>
      </xdr:nvPicPr>
      <xdr:blipFill>
        <a:blip xmlns:r="http://schemas.openxmlformats.org/officeDocument/2006/relationships" r:embed="rId1"/>
        <a:stretch>
          <a:fillRect/>
        </a:stretch>
      </xdr:blipFill>
      <xdr:spPr>
        <a:xfrm>
          <a:off x="7334250" y="2257425"/>
          <a:ext cx="7706801" cy="4906060"/>
        </a:xfrm>
        <a:prstGeom prst="rect">
          <a:avLst/>
        </a:prstGeom>
        <a:ln>
          <a:solidFill>
            <a:schemeClr val="tx1"/>
          </a:solidFill>
        </a:ln>
      </xdr:spPr>
    </xdr:pic>
    <xdr:clientData/>
  </xdr:twoCellAnchor>
  <xdr:twoCellAnchor>
    <xdr:from>
      <xdr:col>0</xdr:col>
      <xdr:colOff>571500</xdr:colOff>
      <xdr:row>6</xdr:row>
      <xdr:rowOff>76200</xdr:rowOff>
    </xdr:from>
    <xdr:to>
      <xdr:col>9</xdr:col>
      <xdr:colOff>219075</xdr:colOff>
      <xdr:row>7</xdr:row>
      <xdr:rowOff>123825</xdr:rowOff>
    </xdr:to>
    <xdr:sp macro="" textlink="">
      <xdr:nvSpPr>
        <xdr:cNvPr id="3" name="TextBox 2">
          <a:extLst>
            <a:ext uri="{FF2B5EF4-FFF2-40B4-BE49-F238E27FC236}">
              <a16:creationId xmlns:a16="http://schemas.microsoft.com/office/drawing/2014/main" id="{8D4F41E8-7927-419C-BB9E-67D2A07BFB19}"/>
            </a:ext>
          </a:extLst>
        </xdr:cNvPr>
        <xdr:cNvSpPr txBox="1"/>
      </xdr:nvSpPr>
      <xdr:spPr>
        <a:xfrm>
          <a:off x="571500" y="1638300"/>
          <a:ext cx="61912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 1: </a:t>
          </a:r>
          <a:r>
            <a:rPr lang="en-US" sz="1100"/>
            <a:t>Use</a:t>
          </a:r>
          <a:r>
            <a:rPr lang="en-US" sz="1100" baseline="0"/>
            <a:t> the Greenheat CAPS "calculate system" tool to obtain the heating load for the building.</a:t>
          </a:r>
          <a:endParaRPr lang="en-US" sz="1100"/>
        </a:p>
      </xdr:txBody>
    </xdr:sp>
    <xdr:clientData/>
  </xdr:twoCellAnchor>
  <xdr:twoCellAnchor>
    <xdr:from>
      <xdr:col>4</xdr:col>
      <xdr:colOff>180975</xdr:colOff>
      <xdr:row>10</xdr:row>
      <xdr:rowOff>9524</xdr:rowOff>
    </xdr:from>
    <xdr:to>
      <xdr:col>9</xdr:col>
      <xdr:colOff>57150</xdr:colOff>
      <xdr:row>12</xdr:row>
      <xdr:rowOff>95249</xdr:rowOff>
    </xdr:to>
    <xdr:sp macro="" textlink="">
      <xdr:nvSpPr>
        <xdr:cNvPr id="4" name="TextBox 3">
          <a:extLst>
            <a:ext uri="{FF2B5EF4-FFF2-40B4-BE49-F238E27FC236}">
              <a16:creationId xmlns:a16="http://schemas.microsoft.com/office/drawing/2014/main" id="{9BE8903F-7791-4521-B1A0-324FCCCBB1BC}"/>
            </a:ext>
          </a:extLst>
        </xdr:cNvPr>
        <xdr:cNvSpPr txBox="1"/>
      </xdr:nvSpPr>
      <xdr:spPr>
        <a:xfrm>
          <a:off x="2886075" y="1504949"/>
          <a:ext cx="371475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 2: </a:t>
          </a:r>
          <a:r>
            <a:rPr lang="en-US" sz="1100" b="0"/>
            <a:t>Enter</a:t>
          </a:r>
          <a:r>
            <a:rPr lang="en-US" sz="1100" b="0" baseline="0"/>
            <a:t> the building information and heating loads into this spreadsheet.</a:t>
          </a:r>
          <a:endParaRPr lang="en-US" sz="1100"/>
        </a:p>
      </xdr:txBody>
    </xdr:sp>
    <xdr:clientData/>
  </xdr:twoCellAnchor>
  <xdr:twoCellAnchor>
    <xdr:from>
      <xdr:col>2</xdr:col>
      <xdr:colOff>0</xdr:colOff>
      <xdr:row>33</xdr:row>
      <xdr:rowOff>19050</xdr:rowOff>
    </xdr:from>
    <xdr:to>
      <xdr:col>9</xdr:col>
      <xdr:colOff>0</xdr:colOff>
      <xdr:row>39</xdr:row>
      <xdr:rowOff>171450</xdr:rowOff>
    </xdr:to>
    <xdr:sp macro="" textlink="">
      <xdr:nvSpPr>
        <xdr:cNvPr id="5" name="TextBox 4">
          <a:extLst>
            <a:ext uri="{FF2B5EF4-FFF2-40B4-BE49-F238E27FC236}">
              <a16:creationId xmlns:a16="http://schemas.microsoft.com/office/drawing/2014/main" id="{288DE063-A5C8-49B7-B8E1-084027F29CB8}"/>
            </a:ext>
          </a:extLst>
        </xdr:cNvPr>
        <xdr:cNvSpPr txBox="1"/>
      </xdr:nvSpPr>
      <xdr:spPr>
        <a:xfrm>
          <a:off x="866775" y="5915025"/>
          <a:ext cx="56769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 3: </a:t>
          </a:r>
          <a:r>
            <a:rPr lang="en-US" sz="1100" b="0"/>
            <a:t>Select</a:t>
          </a:r>
          <a:r>
            <a:rPr lang="en-US" sz="1100" b="0" baseline="0"/>
            <a:t> recirculating DGX units to match the unit specifications shown here. Recommended accessories include:</a:t>
          </a:r>
          <a:br>
            <a:rPr lang="en-US" sz="1100" b="0" baseline="0"/>
          </a:br>
          <a:r>
            <a:rPr lang="en-US" sz="1100" b="0" baseline="0"/>
            <a:t>3-way diffuser with elbow</a:t>
          </a:r>
          <a:br>
            <a:rPr lang="en-US" sz="1100" b="0" baseline="0"/>
          </a:br>
          <a:r>
            <a:rPr lang="en-US" sz="1100" b="0" baseline="0"/>
            <a:t>Unit controls = Remote Panel</a:t>
          </a:r>
          <a:br>
            <a:rPr lang="en-US" sz="1100" b="0" baseline="0"/>
          </a:br>
          <a:r>
            <a:rPr lang="en-US" sz="1100" b="0" baseline="0"/>
            <a:t>Temperature Control = Room Control</a:t>
          </a:r>
        </a:p>
        <a:p>
          <a:r>
            <a:rPr lang="en-US" sz="1100" b="0" baseline="0"/>
            <a:t>Recirculation Control = Modulating - Potentiometer</a:t>
          </a:r>
        </a:p>
        <a:p>
          <a:r>
            <a:rPr lang="en-US" sz="1100" b="0" baseline="0"/>
            <a:t>Freeze Protection</a:t>
          </a:r>
          <a:endParaRPr lang="en-US" sz="1100"/>
        </a:p>
      </xdr:txBody>
    </xdr:sp>
    <xdr:clientData/>
  </xdr:twoCellAnchor>
  <xdr:twoCellAnchor>
    <xdr:from>
      <xdr:col>12</xdr:col>
      <xdr:colOff>19050</xdr:colOff>
      <xdr:row>35</xdr:row>
      <xdr:rowOff>76199</xdr:rowOff>
    </xdr:from>
    <xdr:to>
      <xdr:col>24</xdr:col>
      <xdr:colOff>361950</xdr:colOff>
      <xdr:row>39</xdr:row>
      <xdr:rowOff>123824</xdr:rowOff>
    </xdr:to>
    <xdr:sp macro="" textlink="">
      <xdr:nvSpPr>
        <xdr:cNvPr id="7" name="TextBox 6">
          <a:extLst>
            <a:ext uri="{FF2B5EF4-FFF2-40B4-BE49-F238E27FC236}">
              <a16:creationId xmlns:a16="http://schemas.microsoft.com/office/drawing/2014/main" id="{73498415-02A4-45DF-A5A9-021D34E418D3}"/>
            </a:ext>
          </a:extLst>
        </xdr:cNvPr>
        <xdr:cNvSpPr txBox="1"/>
      </xdr:nvSpPr>
      <xdr:spPr>
        <a:xfrm>
          <a:off x="7334250" y="7238999"/>
          <a:ext cx="76866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 4: </a:t>
          </a:r>
          <a:r>
            <a:rPr lang="en-US" sz="1100" b="0"/>
            <a:t>Send to TAP@greenheck</a:t>
          </a:r>
          <a:r>
            <a:rPr lang="en-US" sz="1100" b="0" baseline="0"/>
            <a:t>.com requesting the "Northpoint 50/50 Purge Sequence SDR" with a copy of the spec, typically it would be similar to what is shown above. With this SDR the MUA controls will be configured to meet the sequence and provide a contact to interlock the exhaust fan as required. This contact provided in the MUA remote panel can be wired to the exhaust fan starter to provide a run command. The exhaust fan starters can be field provided or selected in CAPS with the fans.</a:t>
          </a:r>
          <a:endParaRPr lang="en-US" sz="1100" b="0"/>
        </a:p>
      </xdr:txBody>
    </xdr:sp>
    <xdr:clientData/>
  </xdr:twoCellAnchor>
  <xdr:twoCellAnchor>
    <xdr:from>
      <xdr:col>0</xdr:col>
      <xdr:colOff>590550</xdr:colOff>
      <xdr:row>2</xdr:row>
      <xdr:rowOff>47625</xdr:rowOff>
    </xdr:from>
    <xdr:to>
      <xdr:col>25</xdr:col>
      <xdr:colOff>9525</xdr:colOff>
      <xdr:row>5</xdr:row>
      <xdr:rowOff>152400</xdr:rowOff>
    </xdr:to>
    <xdr:sp macro="" textlink="">
      <xdr:nvSpPr>
        <xdr:cNvPr id="8" name="TextBox 7">
          <a:extLst>
            <a:ext uri="{FF2B5EF4-FFF2-40B4-BE49-F238E27FC236}">
              <a16:creationId xmlns:a16="http://schemas.microsoft.com/office/drawing/2014/main" id="{9E85BE71-732F-4E4B-9313-958A4E497B6F}"/>
            </a:ext>
          </a:extLst>
        </xdr:cNvPr>
        <xdr:cNvSpPr txBox="1"/>
      </xdr:nvSpPr>
      <xdr:spPr>
        <a:xfrm>
          <a:off x="590550" y="533400"/>
          <a:ext cx="146875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Northpoint Development</a:t>
          </a:r>
          <a:r>
            <a:rPr lang="en-US" sz="1100" b="0" baseline="0"/>
            <a:t> is one of the largest builders of warehouses in the country of the past few years. Many of their speculative projects will use a unique sprecification for heating and ventilation (a sample can be seen below). The background behind this specification is that Northpoint was seeing issues with sweating slab syndrome and condensation on the uninsulated tilt-up walls in their spec warehouses. Particularly this was an issue in the shoulder seasons, and this purge sequence proved to be an effective solution reduce the indoor humidity levels. Additionally, they incorporate HVLS fans in many of their specs to provide air movement and promote evaporation. </a:t>
          </a:r>
          <a:br>
            <a:rPr lang="en-US" sz="1100" b="0" baseline="0"/>
          </a:br>
          <a:br>
            <a:rPr lang="en-US" sz="1100" b="0" baseline="0"/>
          </a:br>
          <a:r>
            <a:rPr lang="en-US" sz="1100" b="0" baseline="0"/>
            <a:t>This tool is intended to aid in selecting recirculating DGX units to meet the requirements of this spec. Once a DGX is selected exhaust fans should be selected to match the total airflow of the units, typically RBUMOs or GBs are excellent options.</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549B2-4789-4354-9101-153B461525BD}">
  <dimension ref="B1:Y40"/>
  <sheetViews>
    <sheetView tabSelected="1" workbookViewId="0">
      <selection activeCell="D11" sqref="D11"/>
    </sheetView>
  </sheetViews>
  <sheetFormatPr defaultRowHeight="15"/>
  <cols>
    <col min="1" max="1" width="9.140625" style="3"/>
    <col min="2" max="2" width="3.85546875" style="3" customWidth="1"/>
    <col min="3" max="3" width="18.42578125" style="3" customWidth="1"/>
    <col min="4" max="4" width="9.140625" style="3"/>
    <col min="5" max="5" width="9.7109375" style="3" bestFit="1" customWidth="1"/>
    <col min="6" max="6" width="12.7109375" style="3" customWidth="1"/>
    <col min="7" max="7" width="14.7109375" style="3" customWidth="1"/>
    <col min="8" max="8" width="9.140625" style="3"/>
    <col min="9" max="9" width="11.28515625" style="3" customWidth="1"/>
    <col min="10" max="12" width="3.85546875" style="3" customWidth="1"/>
    <col min="13" max="14" width="9.140625" style="3"/>
    <col min="15" max="15" width="9.5703125" style="3" bestFit="1" customWidth="1"/>
    <col min="16" max="16384" width="9.140625" style="3"/>
  </cols>
  <sheetData>
    <row r="1" spans="2:25">
      <c r="K1" s="28"/>
      <c r="L1" s="28"/>
      <c r="M1" s="28"/>
      <c r="N1" s="28"/>
      <c r="O1" s="28"/>
      <c r="P1" s="28"/>
      <c r="Q1" s="28"/>
      <c r="R1" s="28"/>
    </row>
    <row r="2" spans="2:25" ht="23.25">
      <c r="B2" s="29" t="s">
        <v>0</v>
      </c>
      <c r="K2" s="28"/>
      <c r="L2" s="28"/>
      <c r="M2" s="28"/>
      <c r="N2" s="28"/>
      <c r="O2" s="28"/>
      <c r="P2" s="28"/>
      <c r="Q2" s="28"/>
      <c r="R2" s="28"/>
    </row>
    <row r="3" spans="2:25" ht="23.25">
      <c r="B3" s="29"/>
      <c r="K3" s="28"/>
      <c r="L3" s="28"/>
      <c r="M3" s="28"/>
      <c r="N3" s="28"/>
      <c r="O3" s="28"/>
      <c r="P3" s="28"/>
      <c r="Q3" s="28"/>
      <c r="R3" s="28"/>
    </row>
    <row r="4" spans="2:25" ht="23.25">
      <c r="B4" s="29"/>
      <c r="K4" s="28"/>
      <c r="L4" s="28"/>
      <c r="M4" s="28"/>
      <c r="N4" s="28"/>
      <c r="O4" s="28"/>
      <c r="P4" s="28"/>
      <c r="Q4" s="28"/>
      <c r="R4" s="28"/>
    </row>
    <row r="5" spans="2:25" ht="23.25">
      <c r="B5" s="29"/>
      <c r="K5" s="28"/>
      <c r="L5" s="28"/>
      <c r="M5" s="28"/>
      <c r="N5" s="28"/>
      <c r="O5" s="28"/>
      <c r="P5" s="28"/>
      <c r="Q5" s="28"/>
      <c r="R5" s="28"/>
    </row>
    <row r="6" spans="2:25">
      <c r="K6" s="28"/>
      <c r="L6" s="28"/>
      <c r="M6" s="28"/>
      <c r="N6" s="28"/>
      <c r="O6" s="28"/>
      <c r="P6" s="28"/>
      <c r="Q6" s="28"/>
      <c r="R6" s="28"/>
    </row>
    <row r="7" spans="2:25" ht="18.75">
      <c r="K7" s="28"/>
      <c r="L7" s="28"/>
      <c r="M7" s="28"/>
      <c r="N7" s="28"/>
      <c r="O7" s="28"/>
      <c r="P7" s="28"/>
      <c r="Q7" s="28"/>
      <c r="R7" s="45" t="s">
        <v>1</v>
      </c>
    </row>
    <row r="8" spans="2:25">
      <c r="K8" s="28"/>
      <c r="L8" s="28"/>
      <c r="M8" s="28"/>
      <c r="N8" s="28"/>
      <c r="O8" s="28"/>
      <c r="P8" s="28"/>
      <c r="Q8" s="28"/>
      <c r="R8" s="28"/>
    </row>
    <row r="9" spans="2:25" ht="15.75" thickBot="1">
      <c r="B9" s="44" t="s">
        <v>2</v>
      </c>
      <c r="K9" s="28"/>
      <c r="L9" s="55" t="s">
        <v>3</v>
      </c>
      <c r="M9" s="28"/>
      <c r="N9" s="28"/>
      <c r="O9" s="28"/>
      <c r="P9" s="28"/>
      <c r="Q9" s="28"/>
      <c r="R9" s="28"/>
    </row>
    <row r="10" spans="2:25">
      <c r="B10" s="37"/>
      <c r="C10" s="6"/>
      <c r="D10" s="6"/>
      <c r="E10" s="6"/>
      <c r="F10" s="6"/>
      <c r="G10" s="6"/>
      <c r="H10" s="6"/>
      <c r="I10" s="6"/>
      <c r="J10" s="38"/>
      <c r="K10" s="28"/>
      <c r="L10" s="46"/>
      <c r="M10" s="47"/>
      <c r="N10" s="47"/>
      <c r="O10" s="47"/>
      <c r="P10" s="47"/>
      <c r="Q10" s="47"/>
      <c r="R10" s="47"/>
      <c r="S10" s="6"/>
      <c r="T10" s="6"/>
      <c r="U10" s="6"/>
      <c r="V10" s="6"/>
      <c r="W10" s="6"/>
      <c r="X10" s="6"/>
      <c r="Y10" s="7"/>
    </row>
    <row r="11" spans="2:25">
      <c r="B11" s="32"/>
      <c r="C11" s="23" t="s">
        <v>4</v>
      </c>
      <c r="D11" s="56">
        <v>4.9000000000000004</v>
      </c>
      <c r="E11" s="10"/>
      <c r="F11" s="10"/>
      <c r="G11" s="10"/>
      <c r="H11" s="10"/>
      <c r="I11" s="10"/>
      <c r="J11" s="39"/>
      <c r="K11" s="28"/>
      <c r="L11" s="48"/>
      <c r="M11" s="15"/>
      <c r="N11" s="15"/>
      <c r="O11" s="15"/>
      <c r="P11" s="15"/>
      <c r="Q11" s="15"/>
      <c r="R11" s="15"/>
      <c r="S11" s="10"/>
      <c r="T11" s="10"/>
      <c r="U11" s="10"/>
      <c r="V11" s="10"/>
      <c r="W11" s="10"/>
      <c r="X11" s="10"/>
      <c r="Y11" s="31"/>
    </row>
    <row r="12" spans="2:25">
      <c r="B12" s="32"/>
      <c r="C12" s="23" t="s">
        <v>5</v>
      </c>
      <c r="D12" s="56">
        <v>50</v>
      </c>
      <c r="E12" s="10"/>
      <c r="F12" s="10"/>
      <c r="G12" s="10"/>
      <c r="H12" s="10"/>
      <c r="I12" s="10"/>
      <c r="J12" s="39"/>
      <c r="K12" s="28"/>
      <c r="L12" s="48"/>
      <c r="M12" s="15"/>
      <c r="N12" s="15"/>
      <c r="O12" s="15"/>
      <c r="P12" s="15"/>
      <c r="Q12" s="15"/>
      <c r="R12" s="15"/>
      <c r="S12" s="10"/>
      <c r="T12" s="10"/>
      <c r="U12" s="10"/>
      <c r="V12" s="10"/>
      <c r="W12" s="10"/>
      <c r="X12" s="10"/>
      <c r="Y12" s="31"/>
    </row>
    <row r="13" spans="2:25">
      <c r="B13" s="32"/>
      <c r="C13" s="23" t="s">
        <v>6</v>
      </c>
      <c r="D13" s="56">
        <v>40</v>
      </c>
      <c r="E13" s="10"/>
      <c r="F13" s="10"/>
      <c r="G13" s="10"/>
      <c r="H13" s="10"/>
      <c r="I13" s="10"/>
      <c r="J13" s="39"/>
      <c r="K13" s="28"/>
      <c r="L13" s="48"/>
      <c r="M13" s="15"/>
      <c r="N13" s="15"/>
      <c r="O13" s="15"/>
      <c r="P13" s="15"/>
      <c r="Q13" s="15"/>
      <c r="R13" s="15"/>
      <c r="S13" s="10"/>
      <c r="T13" s="10"/>
      <c r="U13" s="10"/>
      <c r="V13" s="10"/>
      <c r="W13" s="10"/>
      <c r="X13" s="10"/>
      <c r="Y13" s="31"/>
    </row>
    <row r="14" spans="2:25">
      <c r="B14" s="32"/>
      <c r="C14" s="23" t="s">
        <v>7</v>
      </c>
      <c r="D14" s="57">
        <v>567840</v>
      </c>
      <c r="E14" s="10"/>
      <c r="F14" s="10"/>
      <c r="G14" s="10"/>
      <c r="H14" s="10"/>
      <c r="I14" s="10"/>
      <c r="J14" s="39"/>
      <c r="K14" s="28"/>
      <c r="L14" s="48"/>
      <c r="M14" s="15"/>
      <c r="N14" s="15"/>
      <c r="O14" s="15"/>
      <c r="P14" s="15"/>
      <c r="Q14" s="15"/>
      <c r="R14" s="15"/>
      <c r="S14" s="10"/>
      <c r="T14" s="10"/>
      <c r="U14" s="10"/>
      <c r="V14" s="10"/>
      <c r="W14" s="10"/>
      <c r="X14" s="10"/>
      <c r="Y14" s="31"/>
    </row>
    <row r="15" spans="2:25">
      <c r="B15" s="32"/>
      <c r="C15" s="23" t="s">
        <v>8</v>
      </c>
      <c r="D15" s="56">
        <v>3224</v>
      </c>
      <c r="E15" s="10"/>
      <c r="F15" s="10"/>
      <c r="G15" s="10"/>
      <c r="H15" s="10"/>
      <c r="I15" s="10"/>
      <c r="J15" s="39"/>
      <c r="K15" s="28"/>
      <c r="L15" s="48"/>
      <c r="M15" s="15"/>
      <c r="N15" s="15"/>
      <c r="O15" s="15"/>
      <c r="P15" s="15"/>
      <c r="Q15" s="15"/>
      <c r="R15" s="15"/>
      <c r="S15" s="10"/>
      <c r="T15" s="10"/>
      <c r="U15" s="10"/>
      <c r="V15" s="10"/>
      <c r="W15" s="10"/>
      <c r="X15" s="10"/>
      <c r="Y15" s="31"/>
    </row>
    <row r="16" spans="2:25">
      <c r="B16" s="32"/>
      <c r="C16" s="40"/>
      <c r="D16" s="41"/>
      <c r="E16" s="10"/>
      <c r="F16" s="10"/>
      <c r="G16" s="10"/>
      <c r="H16" s="10"/>
      <c r="I16" s="10"/>
      <c r="J16" s="39"/>
      <c r="K16" s="28"/>
      <c r="L16" s="48"/>
      <c r="M16" s="15"/>
      <c r="N16" s="15"/>
      <c r="O16" s="15"/>
      <c r="P16" s="15"/>
      <c r="Q16" s="15"/>
      <c r="R16" s="15"/>
      <c r="S16" s="10"/>
      <c r="T16" s="10"/>
      <c r="U16" s="10"/>
      <c r="V16" s="10"/>
      <c r="W16" s="10"/>
      <c r="X16" s="10"/>
      <c r="Y16" s="31"/>
    </row>
    <row r="17" spans="2:25">
      <c r="B17" s="32"/>
      <c r="C17" s="23" t="s">
        <v>9</v>
      </c>
      <c r="D17" s="56">
        <v>5264</v>
      </c>
      <c r="E17" s="10"/>
      <c r="F17" s="10"/>
      <c r="G17" s="10"/>
      <c r="H17" s="10"/>
      <c r="I17" s="10"/>
      <c r="J17" s="39"/>
      <c r="K17" s="28"/>
      <c r="L17" s="48"/>
      <c r="M17" s="15"/>
      <c r="N17" s="15"/>
      <c r="O17" s="15"/>
      <c r="P17" s="15"/>
      <c r="Q17" s="15"/>
      <c r="R17" s="15"/>
      <c r="S17" s="10"/>
      <c r="T17" s="10"/>
      <c r="U17" s="10"/>
      <c r="V17" s="10"/>
      <c r="W17" s="10"/>
      <c r="X17" s="10"/>
      <c r="Y17" s="31"/>
    </row>
    <row r="18" spans="2:25">
      <c r="B18" s="32"/>
      <c r="C18" s="23" t="s">
        <v>10</v>
      </c>
      <c r="D18" s="56">
        <v>2918</v>
      </c>
      <c r="E18" s="10"/>
      <c r="F18" s="10"/>
      <c r="G18" s="10"/>
      <c r="H18" s="10"/>
      <c r="I18" s="10"/>
      <c r="J18" s="39"/>
      <c r="K18" s="28"/>
      <c r="L18" s="48"/>
      <c r="M18" s="15"/>
      <c r="N18" s="15"/>
      <c r="O18" s="15"/>
      <c r="P18" s="15"/>
      <c r="Q18" s="15"/>
      <c r="R18" s="15"/>
      <c r="S18" s="10"/>
      <c r="T18" s="10"/>
      <c r="U18" s="10"/>
      <c r="V18" s="10"/>
      <c r="W18" s="10"/>
      <c r="X18" s="10"/>
      <c r="Y18" s="31"/>
    </row>
    <row r="19" spans="2:25">
      <c r="B19" s="32"/>
      <c r="C19" s="23" t="s">
        <v>11</v>
      </c>
      <c r="D19" s="24">
        <f>D17+D18</f>
        <v>8182</v>
      </c>
      <c r="E19" s="10"/>
      <c r="F19" s="10"/>
      <c r="G19" s="10"/>
      <c r="H19" s="10"/>
      <c r="I19" s="10"/>
      <c r="J19" s="39"/>
      <c r="K19" s="28"/>
      <c r="L19" s="48"/>
      <c r="M19" s="15"/>
      <c r="N19" s="15"/>
      <c r="O19" s="15"/>
      <c r="P19" s="15"/>
      <c r="Q19" s="15"/>
      <c r="R19" s="15"/>
      <c r="S19" s="10"/>
      <c r="T19" s="10"/>
      <c r="U19" s="10"/>
      <c r="V19" s="10"/>
      <c r="W19" s="10"/>
      <c r="X19" s="10"/>
      <c r="Y19" s="31"/>
    </row>
    <row r="20" spans="2:25">
      <c r="B20" s="32"/>
      <c r="C20" s="10"/>
      <c r="D20" s="10"/>
      <c r="E20" s="10"/>
      <c r="F20" s="10"/>
      <c r="G20" s="10"/>
      <c r="H20" s="10"/>
      <c r="I20" s="10"/>
      <c r="J20" s="39"/>
      <c r="K20" s="28"/>
      <c r="L20" s="48"/>
      <c r="M20" s="15"/>
      <c r="N20" s="15"/>
      <c r="O20" s="15"/>
      <c r="P20" s="15"/>
      <c r="Q20" s="15"/>
      <c r="R20" s="15"/>
      <c r="S20" s="10"/>
      <c r="T20" s="10"/>
      <c r="U20" s="10"/>
      <c r="V20" s="10"/>
      <c r="W20" s="10"/>
      <c r="X20" s="10"/>
      <c r="Y20" s="31"/>
    </row>
    <row r="21" spans="2:25">
      <c r="B21" s="32"/>
      <c r="C21" s="25" t="s">
        <v>12</v>
      </c>
      <c r="D21" s="58">
        <v>0.25</v>
      </c>
      <c r="E21" s="26" t="s">
        <v>13</v>
      </c>
      <c r="F21" s="26" t="s">
        <v>14</v>
      </c>
      <c r="G21" s="27">
        <f>D14*D13*D21/60</f>
        <v>94640</v>
      </c>
      <c r="H21" s="26" t="s">
        <v>15</v>
      </c>
      <c r="I21" s="42"/>
      <c r="J21" s="39"/>
      <c r="K21" s="28"/>
      <c r="L21" s="48"/>
      <c r="M21" s="15"/>
      <c r="N21" s="15"/>
      <c r="O21" s="15"/>
      <c r="P21" s="15"/>
      <c r="Q21" s="15"/>
      <c r="R21" s="15"/>
      <c r="S21" s="10"/>
      <c r="T21" s="10"/>
      <c r="U21" s="10"/>
      <c r="V21" s="10"/>
      <c r="W21" s="10"/>
      <c r="X21" s="10"/>
      <c r="Y21" s="31"/>
    </row>
    <row r="22" spans="2:25" ht="15.75" thickBot="1">
      <c r="B22" s="34"/>
      <c r="C22" s="35"/>
      <c r="D22" s="35"/>
      <c r="E22" s="35"/>
      <c r="F22" s="35"/>
      <c r="G22" s="35"/>
      <c r="H22" s="35"/>
      <c r="I22" s="35"/>
      <c r="J22" s="43"/>
      <c r="K22" s="28"/>
      <c r="L22" s="48"/>
      <c r="M22" s="15"/>
      <c r="N22" s="15"/>
      <c r="O22" s="15"/>
      <c r="P22" s="15"/>
      <c r="Q22" s="15"/>
      <c r="R22" s="15"/>
      <c r="S22" s="15"/>
      <c r="T22" s="15"/>
      <c r="U22" s="15"/>
      <c r="V22" s="15"/>
      <c r="W22" s="10"/>
      <c r="X22" s="10"/>
      <c r="Y22" s="31"/>
    </row>
    <row r="23" spans="2:25">
      <c r="K23" s="28"/>
      <c r="L23" s="48"/>
      <c r="M23" s="15"/>
      <c r="N23" s="15"/>
      <c r="O23" s="15"/>
      <c r="P23" s="15"/>
      <c r="Q23" s="15"/>
      <c r="R23" s="15"/>
      <c r="S23" s="15"/>
      <c r="T23" s="15"/>
      <c r="U23" s="15"/>
      <c r="V23" s="15"/>
      <c r="W23" s="10"/>
      <c r="X23" s="10"/>
      <c r="Y23" s="31"/>
    </row>
    <row r="24" spans="2:25" ht="15.75" thickBot="1">
      <c r="B24" s="1" t="s">
        <v>16</v>
      </c>
      <c r="C24" s="2"/>
      <c r="D24" s="2"/>
      <c r="K24" s="28"/>
      <c r="L24" s="48"/>
      <c r="M24" s="15"/>
      <c r="N24" s="15"/>
      <c r="O24" s="15"/>
      <c r="P24" s="15"/>
      <c r="Q24" s="15"/>
      <c r="R24" s="15"/>
      <c r="S24" s="15"/>
      <c r="T24" s="15"/>
      <c r="U24" s="15"/>
      <c r="V24" s="15"/>
      <c r="W24" s="10"/>
      <c r="X24" s="10"/>
      <c r="Y24" s="31"/>
    </row>
    <row r="25" spans="2:25">
      <c r="B25" s="4"/>
      <c r="C25" s="5"/>
      <c r="D25" s="5"/>
      <c r="E25" s="6"/>
      <c r="F25" s="6"/>
      <c r="G25" s="6"/>
      <c r="H25" s="6"/>
      <c r="I25" s="6"/>
      <c r="J25" s="7"/>
      <c r="K25" s="28"/>
      <c r="L25" s="48"/>
      <c r="M25" s="15"/>
      <c r="N25" s="15"/>
      <c r="O25" s="15"/>
      <c r="P25" s="15"/>
      <c r="Q25" s="15"/>
      <c r="R25" s="15"/>
      <c r="S25" s="15"/>
      <c r="T25" s="15"/>
      <c r="U25" s="15"/>
      <c r="V25" s="15"/>
      <c r="W25" s="10"/>
      <c r="X25" s="10"/>
      <c r="Y25" s="31"/>
    </row>
    <row r="26" spans="2:25">
      <c r="B26" s="9"/>
      <c r="C26" s="11"/>
      <c r="D26" s="12" t="s">
        <v>17</v>
      </c>
      <c r="E26" s="13" t="s">
        <v>15</v>
      </c>
      <c r="F26" s="13" t="s">
        <v>18</v>
      </c>
      <c r="G26" s="13" t="s">
        <v>19</v>
      </c>
      <c r="H26" s="13" t="s">
        <v>20</v>
      </c>
      <c r="I26" s="14" t="s">
        <v>21</v>
      </c>
      <c r="J26" s="31"/>
      <c r="K26" s="28"/>
      <c r="L26" s="48" t="s">
        <v>22</v>
      </c>
      <c r="M26" s="15" t="s">
        <v>23</v>
      </c>
      <c r="N26" s="15" t="s">
        <v>24</v>
      </c>
      <c r="O26" s="15" t="s">
        <v>25</v>
      </c>
      <c r="P26" s="15" t="s">
        <v>26</v>
      </c>
      <c r="Q26" s="15"/>
      <c r="R26" s="15"/>
      <c r="S26" s="15"/>
      <c r="T26" s="15"/>
      <c r="U26" s="15"/>
      <c r="V26" s="15"/>
      <c r="W26" s="10"/>
      <c r="X26" s="10"/>
      <c r="Y26" s="31"/>
    </row>
    <row r="27" spans="2:25">
      <c r="B27" s="32"/>
      <c r="C27" s="16" t="s">
        <v>27</v>
      </c>
      <c r="D27" s="17">
        <f>ROUNDUP(IFERROR((D15/2+SQRT((D15/2)^2-4*D14))/(2),SQRT(D14))/500,0)*IF(IFERROR((D15/2-SQRT((D15/2)^2-4*D14))/(2),SQRT(D14))&gt;250,2,1)</f>
        <v>6</v>
      </c>
      <c r="E27" s="18">
        <f>G21/D27</f>
        <v>15773.333333333334</v>
      </c>
      <c r="F27" s="18">
        <f>G27/0.92</f>
        <v>2023.327970410161</v>
      </c>
      <c r="G27" s="18">
        <f>1.08*E27*I27/1000</f>
        <v>1861.4617327773483</v>
      </c>
      <c r="H27" s="19">
        <f>MAX(L27:M27)</f>
        <v>114.17149271962455</v>
      </c>
      <c r="I27" s="20">
        <f>H27-$D$11</f>
        <v>109.27149271962455</v>
      </c>
      <c r="J27" s="31"/>
      <c r="K27" s="28"/>
      <c r="L27" s="49">
        <f>(460*$D$17*1000/(E27*D27*1.08*530)+$D$12)/(1-$D$17*1000/(E27*D27*1.08*530))</f>
        <v>104.89170510078362</v>
      </c>
      <c r="M27" s="50">
        <f>(460*$D$19*1000/(D27*E27*1.08*530)+$D$12*0.5+$D$11*0.5)/(1-$D$19*1000/(D27*E27*1.08*530))</f>
        <v>114.17149271962455</v>
      </c>
      <c r="N27" s="51">
        <f>530/(460+H27)*E27</f>
        <v>14559.877619610243</v>
      </c>
      <c r="O27" s="51">
        <f>1.08*N27*(H27-$D$12)/1000*D27</f>
        <v>6054.4524427120723</v>
      </c>
      <c r="P27" s="51">
        <f>1.08*N27*(H27-$D$12*0.5-$D$11*0.5)/1000*D27</f>
        <v>8181.9999999999991</v>
      </c>
      <c r="Q27" s="15"/>
      <c r="R27" s="15"/>
      <c r="S27" s="15"/>
      <c r="T27" s="15"/>
      <c r="U27" s="15"/>
      <c r="V27" s="15"/>
      <c r="W27" s="10"/>
      <c r="X27" s="10"/>
      <c r="Y27" s="31"/>
    </row>
    <row r="28" spans="2:25">
      <c r="B28" s="32"/>
      <c r="C28" s="16" t="s">
        <v>28</v>
      </c>
      <c r="D28" s="59">
        <v>4</v>
      </c>
      <c r="E28" s="18">
        <f>G21/D28</f>
        <v>23660</v>
      </c>
      <c r="F28" s="18">
        <f>G28/0.92</f>
        <v>3034.9919556152422</v>
      </c>
      <c r="G28" s="18">
        <f>1.08*E28*I28/1000</f>
        <v>2792.1925991660228</v>
      </c>
      <c r="H28" s="19">
        <f>MAX(L28:M28)</f>
        <v>114.17149271962455</v>
      </c>
      <c r="I28" s="20">
        <f>H28-$D$11</f>
        <v>109.27149271962455</v>
      </c>
      <c r="J28" s="31"/>
      <c r="K28" s="28"/>
      <c r="L28" s="49">
        <f>(460*$D$17*1000/(E28*D28*1.08*530)+$D$12)/(1-$D$17*1000/(E28*D28*1.08*530))</f>
        <v>104.89170510078362</v>
      </c>
      <c r="M28" s="50">
        <f>(460*$D$19*1000/(D28*E28*1.08*530)+$D$12*0.5+$D$11*0.5)/(1-$D$19*1000/(D28*E28*1.08*530))</f>
        <v>114.17149271962455</v>
      </c>
      <c r="N28" s="51">
        <f>530/(460+H28)*E28</f>
        <v>21839.816429415361</v>
      </c>
      <c r="O28" s="51">
        <f>1.08*N28*(H28-$D$12)/1000*D28</f>
        <v>6054.4524427120714</v>
      </c>
      <c r="P28" s="51">
        <f>1.08*N28*(H28-$D$12*0.5-$D$11*0.5)/1000*D28</f>
        <v>8181.9999999999982</v>
      </c>
      <c r="Q28" s="15"/>
      <c r="R28" s="15"/>
      <c r="S28" s="15"/>
      <c r="T28" s="15"/>
      <c r="U28" s="15"/>
      <c r="V28" s="15"/>
      <c r="W28" s="10"/>
      <c r="X28" s="10"/>
      <c r="Y28" s="31"/>
    </row>
    <row r="29" spans="2:25">
      <c r="B29" s="32"/>
      <c r="C29" s="60" t="str">
        <f>IF(H27&gt;110,"Exceeds max LAT, need more airflow use selection below",IF(I27&gt;120,"Exceeds max temp rise, need more airflow use selection below",0))</f>
        <v>Exceeds max LAT, need more airflow use selection below</v>
      </c>
      <c r="D29" s="60"/>
      <c r="E29" s="60"/>
      <c r="F29" s="60"/>
      <c r="G29" s="60"/>
      <c r="H29" s="60"/>
      <c r="I29" s="60"/>
      <c r="J29" s="31"/>
      <c r="K29" s="28"/>
      <c r="L29" s="48"/>
      <c r="M29" s="15"/>
      <c r="N29" s="15"/>
      <c r="O29" s="15"/>
      <c r="P29" s="15"/>
      <c r="Q29" s="15"/>
      <c r="R29" s="15"/>
      <c r="S29" s="15"/>
      <c r="T29" s="15"/>
      <c r="U29" s="15"/>
      <c r="V29" s="15"/>
      <c r="W29" s="10"/>
      <c r="X29" s="10"/>
      <c r="Y29" s="31"/>
    </row>
    <row r="30" spans="2:25">
      <c r="B30" s="32"/>
      <c r="C30" s="10"/>
      <c r="D30" s="10"/>
      <c r="E30" s="10"/>
      <c r="F30" s="10"/>
      <c r="G30" s="10"/>
      <c r="H30" s="10"/>
      <c r="I30" s="10"/>
      <c r="J30" s="31"/>
      <c r="K30" s="28"/>
      <c r="L30" s="48"/>
      <c r="M30" s="15"/>
      <c r="N30" s="15"/>
      <c r="O30" s="15"/>
      <c r="P30" s="15"/>
      <c r="Q30" s="15"/>
      <c r="R30" s="15"/>
      <c r="S30" s="15"/>
      <c r="T30" s="15"/>
      <c r="U30" s="15"/>
      <c r="V30" s="15"/>
      <c r="W30" s="10"/>
      <c r="X30" s="10"/>
      <c r="Y30" s="31"/>
    </row>
    <row r="31" spans="2:25">
      <c r="B31" s="32"/>
      <c r="C31" s="11"/>
      <c r="D31" s="12" t="s">
        <v>17</v>
      </c>
      <c r="E31" s="13" t="s">
        <v>15</v>
      </c>
      <c r="F31" s="13" t="s">
        <v>18</v>
      </c>
      <c r="G31" s="13" t="s">
        <v>19</v>
      </c>
      <c r="H31" s="13" t="s">
        <v>20</v>
      </c>
      <c r="I31" s="14" t="s">
        <v>21</v>
      </c>
      <c r="J31" s="31"/>
      <c r="K31" s="28"/>
      <c r="L31" s="48" t="s">
        <v>29</v>
      </c>
      <c r="M31" s="15" t="s">
        <v>30</v>
      </c>
      <c r="N31" s="15"/>
      <c r="O31" s="15"/>
      <c r="P31" s="15"/>
      <c r="Q31" s="15"/>
      <c r="R31" s="15"/>
      <c r="S31" s="15"/>
      <c r="T31" s="15"/>
      <c r="U31" s="15"/>
      <c r="V31" s="15"/>
      <c r="W31" s="10"/>
      <c r="X31" s="10"/>
      <c r="Y31" s="31"/>
    </row>
    <row r="32" spans="2:25">
      <c r="B32" s="32"/>
      <c r="C32" s="16" t="s">
        <v>27</v>
      </c>
      <c r="D32" s="17">
        <f>D27</f>
        <v>6</v>
      </c>
      <c r="E32" s="18">
        <f>MAX(L32:M32)*(460+$L$34)/530</f>
        <v>16450.018009964529</v>
      </c>
      <c r="F32" s="18">
        <f>G32/0.92</f>
        <v>2029.5746133424495</v>
      </c>
      <c r="G32" s="18">
        <f>1.08*E32*I32/1000</f>
        <v>1867.2086442750538</v>
      </c>
      <c r="H32" s="17">
        <f>$L$34</f>
        <v>110</v>
      </c>
      <c r="I32" s="21">
        <f>H32-$D$11</f>
        <v>105.1</v>
      </c>
      <c r="J32" s="31"/>
      <c r="K32" s="28"/>
      <c r="L32" s="52">
        <f>$D$17*1000/(1.08*($L$34-$D$12)*D32)</f>
        <v>13539.09465020576</v>
      </c>
      <c r="M32" s="51">
        <f>$D$19*1000/(1.08*($M$34-$D$11*0.5-$D$12*0.5)*D32)</f>
        <v>15295.630781195086</v>
      </c>
      <c r="N32" s="51">
        <f>E32*530/(460+H32)</f>
        <v>15295.630781195086</v>
      </c>
      <c r="O32" s="51">
        <f>1.08*N32*(H32-$D$12)/1000*D32</f>
        <v>5946.9412477286496</v>
      </c>
      <c r="P32" s="51">
        <f>1.08*N32*(H32-$D$12*0.5-$D$11*0.5)/1000*D32</f>
        <v>8182</v>
      </c>
      <c r="Q32" s="15"/>
      <c r="R32" s="15"/>
      <c r="S32" s="15"/>
      <c r="T32" s="15"/>
      <c r="U32" s="15"/>
      <c r="V32" s="15"/>
      <c r="W32" s="10"/>
      <c r="X32" s="10"/>
      <c r="Y32" s="31"/>
    </row>
    <row r="33" spans="2:25">
      <c r="B33" s="33"/>
      <c r="C33" s="16" t="s">
        <v>28</v>
      </c>
      <c r="D33" s="22">
        <f>D28</f>
        <v>4</v>
      </c>
      <c r="E33" s="18">
        <f>MAX(L33:M33)*(460+$L$34)/530</f>
        <v>24675.027014946791</v>
      </c>
      <c r="F33" s="18">
        <f>G33/0.92</f>
        <v>3044.3619200136741</v>
      </c>
      <c r="G33" s="18">
        <f>1.08*E33*I33/1000</f>
        <v>2800.8129664125804</v>
      </c>
      <c r="H33" s="17">
        <f>$L$34</f>
        <v>110</v>
      </c>
      <c r="I33" s="21">
        <f>H33-$D$11</f>
        <v>105.1</v>
      </c>
      <c r="J33" s="8"/>
      <c r="K33" s="28"/>
      <c r="L33" s="52">
        <f>$D$17*1000/(1.08*($L$34-$D$12)*D33)</f>
        <v>20308.641975308637</v>
      </c>
      <c r="M33" s="51">
        <f>$D$19*1000/(1.08*($M$34-$D$11*0.5-$D$12*0.5)*D33)</f>
        <v>22943.446171792628</v>
      </c>
      <c r="N33" s="51">
        <f>E33*530/(460+H33)</f>
        <v>22943.446171792628</v>
      </c>
      <c r="O33" s="51">
        <f>1.08*N33*(H33-$D$12)/1000*D33</f>
        <v>5946.9412477286496</v>
      </c>
      <c r="P33" s="51">
        <f>1.08*N33*(H33-$D$12*0.5-$D$11*0.5)/1000*D33</f>
        <v>8182</v>
      </c>
      <c r="Q33" s="15"/>
      <c r="R33" s="15"/>
      <c r="S33" s="15"/>
      <c r="T33" s="15"/>
      <c r="U33" s="15"/>
      <c r="V33" s="15"/>
      <c r="W33" s="10"/>
      <c r="X33" s="10"/>
      <c r="Y33" s="31"/>
    </row>
    <row r="34" spans="2:25">
      <c r="B34" s="32"/>
      <c r="C34" s="10"/>
      <c r="D34" s="10"/>
      <c r="E34" s="10"/>
      <c r="F34" s="10"/>
      <c r="G34" s="10"/>
      <c r="H34" s="10"/>
      <c r="I34" s="10"/>
      <c r="J34" s="31"/>
      <c r="K34" s="28"/>
      <c r="L34" s="48">
        <f>IF(D11&lt;-10,D11+120,110)</f>
        <v>110</v>
      </c>
      <c r="M34" s="15">
        <f>IF(D11&lt;-10,D11+120,110)</f>
        <v>110</v>
      </c>
      <c r="N34" s="15"/>
      <c r="O34" s="15"/>
      <c r="P34" s="15"/>
      <c r="Q34" s="15"/>
      <c r="R34" s="15"/>
      <c r="S34" s="15"/>
      <c r="T34" s="15"/>
      <c r="U34" s="15"/>
      <c r="V34" s="15"/>
      <c r="W34" s="10"/>
      <c r="X34" s="10"/>
      <c r="Y34" s="31"/>
    </row>
    <row r="35" spans="2:25">
      <c r="B35" s="32"/>
      <c r="C35" s="10"/>
      <c r="D35" s="10"/>
      <c r="E35" s="10"/>
      <c r="F35" s="10"/>
      <c r="G35" s="10"/>
      <c r="H35" s="10"/>
      <c r="I35" s="10"/>
      <c r="J35" s="31"/>
      <c r="K35" s="28"/>
      <c r="L35" s="48"/>
      <c r="M35" s="15"/>
      <c r="N35" s="15"/>
      <c r="O35" s="15"/>
      <c r="P35" s="15"/>
      <c r="Q35" s="15"/>
      <c r="R35" s="15"/>
      <c r="S35" s="15"/>
      <c r="T35" s="15"/>
      <c r="U35" s="15"/>
      <c r="V35" s="15"/>
      <c r="W35" s="10"/>
      <c r="X35" s="10"/>
      <c r="Y35" s="31"/>
    </row>
    <row r="36" spans="2:25">
      <c r="B36" s="32"/>
      <c r="C36" s="10"/>
      <c r="D36" s="10"/>
      <c r="E36" s="10"/>
      <c r="F36" s="10"/>
      <c r="G36" s="10"/>
      <c r="H36" s="10"/>
      <c r="I36" s="10"/>
      <c r="J36" s="31"/>
      <c r="K36" s="28"/>
      <c r="L36" s="48"/>
      <c r="M36" s="15"/>
      <c r="N36" s="15"/>
      <c r="O36" s="15"/>
      <c r="P36" s="15"/>
      <c r="Q36" s="15"/>
      <c r="R36" s="15"/>
      <c r="S36" s="15"/>
      <c r="T36" s="15"/>
      <c r="U36" s="15"/>
      <c r="V36" s="15"/>
      <c r="W36" s="10"/>
      <c r="X36" s="10"/>
      <c r="Y36" s="31"/>
    </row>
    <row r="37" spans="2:25">
      <c r="B37" s="32"/>
      <c r="C37" s="10"/>
      <c r="D37" s="10"/>
      <c r="E37" s="10"/>
      <c r="F37" s="10"/>
      <c r="G37" s="10"/>
      <c r="H37" s="10"/>
      <c r="I37" s="10"/>
      <c r="J37" s="31"/>
      <c r="K37" s="30"/>
      <c r="L37" s="53"/>
      <c r="M37" s="54"/>
      <c r="N37" s="54"/>
      <c r="O37" s="54"/>
      <c r="P37" s="54"/>
      <c r="Q37" s="54"/>
      <c r="R37" s="10"/>
      <c r="S37" s="10"/>
      <c r="T37" s="10"/>
      <c r="U37" s="10"/>
      <c r="V37" s="10"/>
      <c r="W37" s="10"/>
      <c r="X37" s="10"/>
      <c r="Y37" s="31"/>
    </row>
    <row r="38" spans="2:25">
      <c r="B38" s="32"/>
      <c r="C38" s="10"/>
      <c r="D38" s="10"/>
      <c r="E38" s="10"/>
      <c r="F38" s="10"/>
      <c r="G38" s="10"/>
      <c r="H38" s="10"/>
      <c r="I38" s="10"/>
      <c r="J38" s="31"/>
      <c r="K38" s="30"/>
      <c r="L38" s="53"/>
      <c r="M38" s="54"/>
      <c r="N38" s="54"/>
      <c r="O38" s="54"/>
      <c r="P38" s="54"/>
      <c r="Q38" s="54"/>
      <c r="R38" s="10"/>
      <c r="S38" s="10"/>
      <c r="T38" s="10"/>
      <c r="U38" s="10"/>
      <c r="V38" s="10"/>
      <c r="W38" s="10"/>
      <c r="X38" s="10"/>
      <c r="Y38" s="31"/>
    </row>
    <row r="39" spans="2:25">
      <c r="B39" s="32"/>
      <c r="C39" s="10"/>
      <c r="D39" s="10"/>
      <c r="E39" s="10"/>
      <c r="F39" s="10"/>
      <c r="G39" s="10"/>
      <c r="H39" s="10"/>
      <c r="I39" s="10"/>
      <c r="J39" s="31"/>
      <c r="L39" s="32"/>
      <c r="M39" s="10"/>
      <c r="N39" s="10"/>
      <c r="O39" s="10"/>
      <c r="P39" s="10"/>
      <c r="Q39" s="10"/>
      <c r="R39" s="10"/>
      <c r="S39" s="10"/>
      <c r="T39" s="10"/>
      <c r="U39" s="10"/>
      <c r="V39" s="10"/>
      <c r="W39" s="10"/>
      <c r="X39" s="10"/>
      <c r="Y39" s="31"/>
    </row>
    <row r="40" spans="2:25" ht="15.75" thickBot="1">
      <c r="B40" s="34"/>
      <c r="C40" s="35"/>
      <c r="D40" s="35"/>
      <c r="E40" s="35"/>
      <c r="F40" s="35"/>
      <c r="G40" s="35"/>
      <c r="H40" s="35"/>
      <c r="I40" s="35"/>
      <c r="J40" s="36"/>
      <c r="L40" s="34"/>
      <c r="M40" s="35"/>
      <c r="N40" s="35"/>
      <c r="O40" s="35"/>
      <c r="P40" s="35"/>
      <c r="Q40" s="35"/>
      <c r="R40" s="35"/>
      <c r="S40" s="35"/>
      <c r="T40" s="35"/>
      <c r="U40" s="35"/>
      <c r="V40" s="35"/>
      <c r="W40" s="35"/>
      <c r="X40" s="35"/>
      <c r="Y40" s="36"/>
    </row>
  </sheetData>
  <sheetProtection algorithmName="SHA-512" hashValue="QB3Ii3o5bgqqFLOxpwGEFgjgq8QKx7X/qJMV3wmFdOFErR+HfTOYHlDadKg7Pti2cWIDqL0XtMmz7bCc3ClxGQ==" saltValue="N0dJgK1/+KoirJIWAwKBUA==" spinCount="100000" sheet="1" objects="1" scenarios="1" selectLockedCells="1"/>
  <mergeCells count="1">
    <mergeCell ref="C29:I29"/>
  </mergeCells>
  <conditionalFormatting sqref="H27:H28">
    <cfRule type="cellIs" dxfId="5" priority="6" operator="greaterThan">
      <formula>110</formula>
    </cfRule>
  </conditionalFormatting>
  <conditionalFormatting sqref="I27:I28">
    <cfRule type="cellIs" dxfId="4" priority="5" operator="greaterThan">
      <formula>120</formula>
    </cfRule>
  </conditionalFormatting>
  <conditionalFormatting sqref="C27:G28 I27:I28">
    <cfRule type="expression" dxfId="3" priority="4">
      <formula>$H$27&gt;110</formula>
    </cfRule>
  </conditionalFormatting>
  <conditionalFormatting sqref="C27:H28">
    <cfRule type="expression" dxfId="2" priority="3">
      <formula>$I$27&gt;120</formula>
    </cfRule>
  </conditionalFormatting>
  <conditionalFormatting sqref="C29:I29">
    <cfRule type="expression" dxfId="1" priority="2">
      <formula>$C$29&lt;&gt;0</formula>
    </cfRule>
  </conditionalFormatting>
  <conditionalFormatting sqref="C31:I33">
    <cfRule type="expression" dxfId="0" priority="1">
      <formula>$C$29=0</formula>
    </cfRule>
  </conditionalFormatting>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0C597407405D47A10D7F70BF731CA2" ma:contentTypeVersion="11" ma:contentTypeDescription="Create a new document." ma:contentTypeScope="" ma:versionID="3dba880323dd61df78b05297fb76642f">
  <xsd:schema xmlns:xsd="http://www.w3.org/2001/XMLSchema" xmlns:xs="http://www.w3.org/2001/XMLSchema" xmlns:p="http://schemas.microsoft.com/office/2006/metadata/properties" xmlns:ns2="aab76d22-d422-456b-857f-027ce2bd3dbe" xmlns:ns3="c0152602-48f7-4464-b9b8-13390d8e2c53" targetNamespace="http://schemas.microsoft.com/office/2006/metadata/properties" ma:root="true" ma:fieldsID="48963978528356b0f96751fa3928340b" ns2:_="" ns3:_="">
    <xsd:import namespace="aab76d22-d422-456b-857f-027ce2bd3dbe"/>
    <xsd:import namespace="c0152602-48f7-4464-b9b8-13390d8e2c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76d22-d422-456b-857f-027ce2bd3d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152602-48f7-4464-b9b8-13390d8e2c5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C6467A-201E-4ACD-BA79-879AD6834F89}"/>
</file>

<file path=customXml/itemProps2.xml><?xml version="1.0" encoding="utf-8"?>
<ds:datastoreItem xmlns:ds="http://schemas.openxmlformats.org/officeDocument/2006/customXml" ds:itemID="{E3825A67-D934-453A-A623-69C31F1ABAC1}"/>
</file>

<file path=customXml/itemProps3.xml><?xml version="1.0" encoding="utf-8"?>
<ds:datastoreItem xmlns:ds="http://schemas.openxmlformats.org/officeDocument/2006/customXml" ds:itemID="{CA3A2D47-FF9C-48AA-846E-2CAC1083F1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 Taylor</dc:creator>
  <cp:keywords/>
  <dc:description/>
  <cp:lastModifiedBy>Wood, Tori</cp:lastModifiedBy>
  <cp:revision/>
  <dcterms:created xsi:type="dcterms:W3CDTF">2021-09-16T13:53:01Z</dcterms:created>
  <dcterms:modified xsi:type="dcterms:W3CDTF">2021-10-15T15:07:06Z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0x010100E40C597407405D47A10D7F70BF731CA2</vt:lpwstr>
  </property>
</Properties>
</file>